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52495238-A84C-4A72-A51D-E5CF59549F5A}" xr6:coauthVersionLast="47" xr6:coauthVersionMax="47" xr10:uidLastSave="{00000000-0000-0000-0000-000000000000}"/>
  <bookViews>
    <workbookView xWindow="53775" yWindow="4920" windowWidth="6405" windowHeight="3270" activeTab="1" xr2:uid="{22DC97DB-35DA-4F09-B4A3-027DA7B347B6}"/>
  </bookViews>
  <sheets>
    <sheet name="7.3 BBQ levels of output" sheetId="1" r:id="rId1"/>
    <sheet name="7.3 Revised 20,000" sheetId="2" r:id="rId2"/>
    <sheet name="7.8 Performance vs Budg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C25" i="2"/>
  <c r="E24" i="2"/>
  <c r="D24" i="2"/>
  <c r="E23" i="2"/>
  <c r="E25" i="2" s="1"/>
  <c r="D23" i="2"/>
  <c r="D25" i="2" s="1"/>
  <c r="C22" i="2"/>
  <c r="E21" i="2"/>
  <c r="E22" i="2" s="1"/>
  <c r="D21" i="2"/>
  <c r="E20" i="2"/>
  <c r="D20" i="2"/>
  <c r="D22" i="2" s="1"/>
  <c r="C19" i="2"/>
  <c r="C26" i="2" s="1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D7" i="2"/>
  <c r="C7" i="2"/>
  <c r="C27" i="2" s="1"/>
  <c r="C29" i="2" s="1"/>
  <c r="D28" i="1"/>
  <c r="E28" i="1" s="1"/>
  <c r="E7" i="1" s="1"/>
  <c r="C25" i="1"/>
  <c r="E24" i="1"/>
  <c r="D24" i="1"/>
  <c r="E23" i="1"/>
  <c r="E25" i="1" s="1"/>
  <c r="D23" i="1"/>
  <c r="D25" i="1" s="1"/>
  <c r="C22" i="1"/>
  <c r="E21" i="1"/>
  <c r="D21" i="1"/>
  <c r="E20" i="1"/>
  <c r="E22" i="1" s="1"/>
  <c r="D20" i="1"/>
  <c r="D22" i="1" s="1"/>
  <c r="C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D7" i="1"/>
  <c r="C7" i="1"/>
  <c r="D26" i="2" l="1"/>
  <c r="D27" i="2" s="1"/>
  <c r="D29" i="2" s="1"/>
  <c r="D19" i="2"/>
  <c r="E19" i="2"/>
  <c r="E26" i="2" s="1"/>
  <c r="E27" i="2" s="1"/>
  <c r="E29" i="2" s="1"/>
  <c r="C26" i="1"/>
  <c r="C27" i="1" s="1"/>
  <c r="C29" i="1" s="1"/>
  <c r="D19" i="1"/>
  <c r="D26" i="1" s="1"/>
  <c r="D27" i="1" s="1"/>
  <c r="D29" i="1" s="1"/>
  <c r="E19" i="1"/>
  <c r="E26" i="1" s="1"/>
  <c r="E27" i="1" s="1"/>
  <c r="E29" i="1" s="1"/>
  <c r="E12" i="3"/>
  <c r="C8" i="3"/>
  <c r="C9" i="3"/>
  <c r="C10" i="3"/>
  <c r="D12" i="3" s="1"/>
  <c r="D13" i="3" s="1"/>
  <c r="C7" i="3"/>
  <c r="E7" i="3"/>
  <c r="C5" i="3"/>
  <c r="B13" i="3"/>
  <c r="C11" i="3"/>
  <c r="E11" i="3" s="1"/>
  <c r="E10" i="3" l="1"/>
  <c r="E9" i="3"/>
  <c r="E8" i="3"/>
  <c r="B12" i="3"/>
  <c r="C12" i="3"/>
  <c r="F12" i="3" l="1"/>
  <c r="C13" i="3"/>
</calcChain>
</file>

<file path=xl/sharedStrings.xml><?xml version="1.0" encoding="utf-8"?>
<sst xmlns="http://schemas.openxmlformats.org/spreadsheetml/2006/main" count="106" uniqueCount="43">
  <si>
    <t>Revenue</t>
  </si>
  <si>
    <t>Production overheads</t>
  </si>
  <si>
    <t>Selling and distribution overheads</t>
  </si>
  <si>
    <t>Consumables (screws, etc)</t>
  </si>
  <si>
    <t>Thermometer</t>
  </si>
  <si>
    <t>Budget for year ending 31 December 20-6</t>
  </si>
  <si>
    <t xml:space="preserve">BBQ sold </t>
  </si>
  <si>
    <t>Steel</t>
  </si>
  <si>
    <t>Grill</t>
  </si>
  <si>
    <t>Ash collector</t>
  </si>
  <si>
    <t>Lid handle</t>
  </si>
  <si>
    <t>Lid holder</t>
  </si>
  <si>
    <t>Legs (4)</t>
  </si>
  <si>
    <t>Wheels (2)</t>
  </si>
  <si>
    <t>Assembly</t>
  </si>
  <si>
    <t>Enamelling</t>
  </si>
  <si>
    <t>Price per BBQ</t>
  </si>
  <si>
    <t>Forecast profit / (loss) per BBQ</t>
  </si>
  <si>
    <t xml:space="preserve">Direct materials    </t>
  </si>
  <si>
    <t>Direct labour</t>
  </si>
  <si>
    <t>Fixed costs</t>
  </si>
  <si>
    <t>Direct labour Total</t>
  </si>
  <si>
    <t>Fixed costs Total</t>
  </si>
  <si>
    <t>Ben's BBQs Ltd</t>
  </si>
  <si>
    <t xml:space="preserve">Profit </t>
  </si>
  <si>
    <t>Cost Total</t>
  </si>
  <si>
    <t>Product : Flaming Red</t>
  </si>
  <si>
    <t>Number of units made and sold</t>
  </si>
  <si>
    <t xml:space="preserve">Original Budget </t>
  </si>
  <si>
    <t xml:space="preserve">Flexed Budget </t>
  </si>
  <si>
    <t xml:space="preserve">Actual Results </t>
  </si>
  <si>
    <t xml:space="preserve">Variances </t>
  </si>
  <si>
    <t>Direct materials</t>
  </si>
  <si>
    <t>Variable overheads</t>
  </si>
  <si>
    <t>Fixed overheads</t>
  </si>
  <si>
    <t>Operating profit</t>
  </si>
  <si>
    <t>Chef's Kitchen Station Ltd</t>
  </si>
  <si>
    <t>Profit margin</t>
  </si>
  <si>
    <t>Operating statement for the year ended 31 July 20-0</t>
  </si>
  <si>
    <t>Cost category</t>
  </si>
  <si>
    <t>Description</t>
  </si>
  <si>
    <t>£</t>
  </si>
  <si>
    <t>Direct materials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</si>
</sst>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6" formatCode="_-* #,##0_-;\-* #,##0_-;_-* &quot;-&quot;??_-;_-@_-"/>
    <numFmt numFmtId="167" formatCode="&quot;£&quot;#,##0.00;[Red]\(&quot;£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6" fontId="4" fillId="0" borderId="0" xfId="1" applyNumberFormat="1" applyFont="1" applyFill="1"/>
    <xf numFmtId="0" fontId="1" fillId="0" borderId="4" xfId="0" applyFont="1" applyBorder="1"/>
    <xf numFmtId="3" fontId="1" fillId="0" borderId="4" xfId="0" applyNumberFormat="1" applyFont="1" applyBorder="1"/>
    <xf numFmtId="0" fontId="0" fillId="0" borderId="4" xfId="0" applyBorder="1"/>
    <xf numFmtId="8" fontId="0" fillId="0" borderId="4" xfId="0" applyNumberFormat="1" applyBorder="1"/>
    <xf numFmtId="167" fontId="0" fillId="0" borderId="4" xfId="0" applyNumberFormat="1" applyBorder="1"/>
    <xf numFmtId="10" fontId="0" fillId="0" borderId="4" xfId="2" applyNumberFormat="1" applyFont="1" applyBorder="1"/>
    <xf numFmtId="0" fontId="0" fillId="0" borderId="0" xfId="0" applyBorder="1"/>
    <xf numFmtId="0" fontId="1" fillId="0" borderId="4" xfId="0" applyFont="1" applyBorder="1" applyAlignment="1">
      <alignment horizontal="right"/>
    </xf>
    <xf numFmtId="8" fontId="1" fillId="0" borderId="4" xfId="0" applyNumberFormat="1" applyFont="1" applyBorder="1"/>
    <xf numFmtId="167" fontId="1" fillId="0" borderId="4" xfId="0" applyNumberFormat="1" applyFont="1" applyBorder="1"/>
    <xf numFmtId="10" fontId="1" fillId="0" borderId="0" xfId="0" applyNumberFormat="1" applyFont="1" applyBorder="1"/>
    <xf numFmtId="0" fontId="4" fillId="0" borderId="0" xfId="0" applyFont="1" applyAlignment="1">
      <alignment horizontal="center"/>
    </xf>
    <xf numFmtId="166" fontId="4" fillId="0" borderId="2" xfId="1" applyNumberFormat="1" applyFont="1" applyFill="1" applyBorder="1"/>
    <xf numFmtId="166" fontId="4" fillId="0" borderId="1" xfId="1" applyNumberFormat="1" applyFont="1" applyFill="1" applyBorder="1"/>
    <xf numFmtId="166" fontId="4" fillId="0" borderId="3" xfId="1" applyNumberFormat="1" applyFont="1" applyFill="1" applyBorder="1"/>
    <xf numFmtId="14" fontId="0" fillId="0" borderId="0" xfId="0" applyNumberFormat="1"/>
    <xf numFmtId="166" fontId="0" fillId="0" borderId="0" xfId="1" applyNumberFormat="1" applyFont="1" applyFill="1" applyBorder="1"/>
    <xf numFmtId="0" fontId="6" fillId="0" borderId="0" xfId="0" applyFont="1"/>
    <xf numFmtId="164" fontId="1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Variances (actual to flexed budget) for year ended 31 July 20-0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'7.8 Performance vs Budget'!$A$7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'7.8 Performance vs Budget'!$B$7:$E$7</c:f>
              <c:numCache>
                <c:formatCode>"£"#,##0.00;[Red]\("£"#,##0.00\)</c:formatCode>
                <c:ptCount val="1"/>
                <c:pt idx="0">
                  <c:v>-24400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0-4A63-954B-54B925BC2CDE}"/>
            </c:ext>
          </c:extLst>
        </c:ser>
        <c:ser>
          <c:idx val="4"/>
          <c:order val="4"/>
          <c:tx>
            <c:strRef>
              <c:f>'7.8 Performance vs Budget'!$A$11</c:f>
              <c:strCache>
                <c:ptCount val="1"/>
                <c:pt idx="0">
                  <c:v>Fixed overheads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'7.8 Performance vs Budget'!$B$11:$E$11</c:f>
              <c:numCache>
                <c:formatCode>"£"#,##0.00;[Red]\("£"#,##0.00\)</c:formatCode>
                <c:ptCount val="1"/>
                <c:pt idx="0">
                  <c:v>-1500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0-4A63-954B-54B925BC2CDE}"/>
            </c:ext>
          </c:extLst>
        </c:ser>
        <c:ser>
          <c:idx val="1"/>
          <c:order val="1"/>
          <c:tx>
            <c:strRef>
              <c:f>'7.8 Performance vs Budget'!$A$8</c:f>
              <c:strCache>
                <c:ptCount val="1"/>
                <c:pt idx="0">
                  <c:v>Direct materials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'7.8 Performance vs Budget'!$B$8:$E$8</c:f>
              <c:numCache>
                <c:formatCode>"£"#,##0.00;[Red]\("£"#,##0.00\)</c:formatCode>
                <c:ptCount val="1"/>
                <c:pt idx="0">
                  <c:v>12700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0-4A63-954B-54B925BC2CDE}"/>
            </c:ext>
          </c:extLst>
        </c:ser>
        <c:ser>
          <c:idx val="2"/>
          <c:order val="2"/>
          <c:tx>
            <c:strRef>
              <c:f>'7.8 Performance vs Budget'!$A$9</c:f>
              <c:strCache>
                <c:ptCount val="1"/>
                <c:pt idx="0">
                  <c:v>Direct labour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'7.8 Performance vs Budget'!$B$9:$E$9</c:f>
              <c:numCache>
                <c:formatCode>"£"#,##0.00;[Red]\("£"#,##0.00\)</c:formatCode>
                <c:ptCount val="1"/>
                <c:pt idx="0">
                  <c:v>-10488.235294117592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0-4A63-954B-54B925BC2CDE}"/>
            </c:ext>
          </c:extLst>
        </c:ser>
        <c:ser>
          <c:idx val="3"/>
          <c:order val="3"/>
          <c:tx>
            <c:strRef>
              <c:f>'7.8 Performance vs Budget'!$A$10</c:f>
              <c:strCache>
                <c:ptCount val="1"/>
                <c:pt idx="0">
                  <c:v>Variable overheads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'7.8 Performance vs Budget'!$B$10:$E$10</c:f>
              <c:numCache>
                <c:formatCode>"£"#,##0.00;[Red]\("£"#,##0.00\)</c:formatCode>
                <c:ptCount val="1"/>
                <c:pt idx="0">
                  <c:v>8640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0-4A63-954B-54B925BC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28319"/>
        <c:axId val="1524905023"/>
      </c:barChart>
      <c:catAx>
        <c:axId val="130022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905023"/>
        <c:crosses val="autoZero"/>
        <c:auto val="1"/>
        <c:lblAlgn val="ctr"/>
        <c:lblOffset val="100"/>
        <c:noMultiLvlLbl val="0"/>
      </c:catAx>
      <c:valAx>
        <c:axId val="152490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;[Red]\(&quot;£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228319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</xdr:colOff>
      <xdr:row>1</xdr:row>
      <xdr:rowOff>6350</xdr:rowOff>
    </xdr:from>
    <xdr:to>
      <xdr:col>16</xdr:col>
      <xdr:colOff>581025</xdr:colOff>
      <xdr:row>25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9AF50B-E05E-4B00-8E29-C47E5494D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DD3-CF98-46C8-8B98-4BF238558252}">
  <sheetPr>
    <outlinePr summaryRight="0"/>
  </sheetPr>
  <dimension ref="A1:E29"/>
  <sheetViews>
    <sheetView zoomScale="110" zoomScaleNormal="110" zoomScalePageLayoutView="80" workbookViewId="0">
      <selection activeCell="A8" sqref="A8"/>
    </sheetView>
  </sheetViews>
  <sheetFormatPr defaultColWidth="16.26953125" defaultRowHeight="14.5" outlineLevelRow="2" x14ac:dyDescent="0.35"/>
  <cols>
    <col min="1" max="1" width="33.1796875" customWidth="1"/>
    <col min="2" max="2" width="32.453125" hidden="1" customWidth="1"/>
    <col min="3" max="3" width="13.90625" bestFit="1" customWidth="1"/>
    <col min="4" max="4" width="10.36328125" bestFit="1" customWidth="1"/>
    <col min="5" max="5" width="10.7265625" bestFit="1" customWidth="1"/>
    <col min="6" max="6" width="11.36328125" customWidth="1"/>
    <col min="10" max="10" width="7.36328125" bestFit="1" customWidth="1"/>
    <col min="11" max="11" width="7.08984375" bestFit="1" customWidth="1"/>
    <col min="12" max="12" width="7.54296875" bestFit="1" customWidth="1"/>
    <col min="13" max="13" width="7.90625" bestFit="1" customWidth="1"/>
    <col min="15" max="16" width="7.36328125" bestFit="1" customWidth="1"/>
    <col min="17" max="17" width="7.54296875" bestFit="1" customWidth="1"/>
    <col min="18" max="18" width="7.90625" bestFit="1" customWidth="1"/>
  </cols>
  <sheetData>
    <row r="1" spans="1:5" ht="18.5" x14ac:dyDescent="0.45">
      <c r="A1" s="3" t="s">
        <v>23</v>
      </c>
      <c r="B1" s="3"/>
      <c r="C1" s="1"/>
      <c r="D1" s="1"/>
      <c r="E1" s="21"/>
    </row>
    <row r="2" spans="1:5" ht="15.5" x14ac:dyDescent="0.35">
      <c r="A2" s="2" t="s">
        <v>26</v>
      </c>
      <c r="B2" s="2"/>
      <c r="C2" s="1"/>
      <c r="D2" s="1"/>
      <c r="E2" s="1"/>
    </row>
    <row r="3" spans="1:5" x14ac:dyDescent="0.35">
      <c r="A3" s="1" t="s">
        <v>5</v>
      </c>
      <c r="B3" s="1"/>
      <c r="C3" s="1"/>
      <c r="D3" s="1"/>
      <c r="E3" s="1"/>
    </row>
    <row r="5" spans="1:5" x14ac:dyDescent="0.35">
      <c r="A5" s="4" t="s">
        <v>6</v>
      </c>
      <c r="B5" s="4"/>
      <c r="C5" s="5">
        <v>15000</v>
      </c>
      <c r="D5" s="5">
        <v>16000</v>
      </c>
      <c r="E5" s="5">
        <v>20000</v>
      </c>
    </row>
    <row r="6" spans="1:5" x14ac:dyDescent="0.35">
      <c r="C6" s="17" t="s">
        <v>41</v>
      </c>
      <c r="D6" s="17" t="s">
        <v>41</v>
      </c>
      <c r="E6" s="17" t="s">
        <v>41</v>
      </c>
    </row>
    <row r="7" spans="1:5" ht="15" thickBot="1" x14ac:dyDescent="0.4">
      <c r="A7" s="4" t="s">
        <v>0</v>
      </c>
      <c r="B7" s="4"/>
      <c r="C7" s="20">
        <f>C5*C28</f>
        <v>4500000</v>
      </c>
      <c r="D7" s="20">
        <f t="shared" ref="D7:E7" si="0">D5*D28</f>
        <v>4800000</v>
      </c>
      <c r="E7" s="20">
        <f t="shared" si="0"/>
        <v>5700000</v>
      </c>
    </row>
    <row r="8" spans="1:5" ht="15" thickTop="1" x14ac:dyDescent="0.35"/>
    <row r="9" spans="1:5" x14ac:dyDescent="0.35">
      <c r="A9" s="4" t="s">
        <v>39</v>
      </c>
      <c r="B9" s="4" t="s">
        <v>40</v>
      </c>
      <c r="C9" s="17" t="s">
        <v>41</v>
      </c>
      <c r="D9" s="17" t="s">
        <v>41</v>
      </c>
      <c r="E9" s="17" t="s">
        <v>41</v>
      </c>
    </row>
    <row r="10" spans="1:5" outlineLevel="2" x14ac:dyDescent="0.35">
      <c r="A10" t="s">
        <v>18</v>
      </c>
      <c r="B10" t="s">
        <v>7</v>
      </c>
      <c r="C10" s="22">
        <v>750000</v>
      </c>
      <c r="D10" s="22">
        <f>C10/$C$5*$D$5</f>
        <v>800000</v>
      </c>
      <c r="E10" s="22">
        <f>C10/$C$5*$E$5*0.97</f>
        <v>970000</v>
      </c>
    </row>
    <row r="11" spans="1:5" outlineLevel="2" x14ac:dyDescent="0.35">
      <c r="A11" t="s">
        <v>18</v>
      </c>
      <c r="B11" t="s">
        <v>12</v>
      </c>
      <c r="C11" s="22">
        <v>180000</v>
      </c>
      <c r="D11" s="22">
        <f t="shared" ref="D11:D21" si="1">C11/$C$5*$D$5</f>
        <v>192000</v>
      </c>
      <c r="E11" s="22">
        <f t="shared" ref="E11:E18" si="2">C11/$C$5*$E$5*0.97</f>
        <v>232800</v>
      </c>
    </row>
    <row r="12" spans="1:5" outlineLevel="2" x14ac:dyDescent="0.35">
      <c r="A12" t="s">
        <v>18</v>
      </c>
      <c r="B12" t="s">
        <v>13</v>
      </c>
      <c r="C12" s="22">
        <v>30000</v>
      </c>
      <c r="D12" s="22">
        <f t="shared" si="1"/>
        <v>32000</v>
      </c>
      <c r="E12" s="22">
        <f t="shared" si="2"/>
        <v>38800</v>
      </c>
    </row>
    <row r="13" spans="1:5" outlineLevel="2" x14ac:dyDescent="0.35">
      <c r="A13" t="s">
        <v>18</v>
      </c>
      <c r="B13" t="s">
        <v>3</v>
      </c>
      <c r="C13" s="22">
        <v>75000</v>
      </c>
      <c r="D13" s="22">
        <f t="shared" si="1"/>
        <v>80000</v>
      </c>
      <c r="E13" s="22">
        <f t="shared" si="2"/>
        <v>97000</v>
      </c>
    </row>
    <row r="14" spans="1:5" outlineLevel="2" x14ac:dyDescent="0.35">
      <c r="A14" t="s">
        <v>18</v>
      </c>
      <c r="B14" t="s">
        <v>4</v>
      </c>
      <c r="C14" s="22">
        <v>135000</v>
      </c>
      <c r="D14" s="22">
        <f t="shared" si="1"/>
        <v>144000</v>
      </c>
      <c r="E14" s="22">
        <f t="shared" si="2"/>
        <v>174600</v>
      </c>
    </row>
    <row r="15" spans="1:5" outlineLevel="2" x14ac:dyDescent="0.35">
      <c r="A15" t="s">
        <v>18</v>
      </c>
      <c r="B15" t="s">
        <v>8</v>
      </c>
      <c r="C15" s="22">
        <v>375000</v>
      </c>
      <c r="D15" s="22">
        <f t="shared" si="1"/>
        <v>400000</v>
      </c>
      <c r="E15" s="22">
        <f t="shared" si="2"/>
        <v>485000</v>
      </c>
    </row>
    <row r="16" spans="1:5" outlineLevel="2" x14ac:dyDescent="0.35">
      <c r="A16" t="s">
        <v>18</v>
      </c>
      <c r="B16" t="s">
        <v>9</v>
      </c>
      <c r="C16" s="22">
        <v>187500</v>
      </c>
      <c r="D16" s="22">
        <f t="shared" si="1"/>
        <v>200000</v>
      </c>
      <c r="E16" s="22">
        <f t="shared" si="2"/>
        <v>242500</v>
      </c>
    </row>
    <row r="17" spans="1:5" outlineLevel="2" x14ac:dyDescent="0.35">
      <c r="A17" t="s">
        <v>18</v>
      </c>
      <c r="B17" t="s">
        <v>11</v>
      </c>
      <c r="C17" s="22">
        <v>119250</v>
      </c>
      <c r="D17" s="22">
        <f t="shared" si="1"/>
        <v>127200</v>
      </c>
      <c r="E17" s="22">
        <f t="shared" si="2"/>
        <v>154230</v>
      </c>
    </row>
    <row r="18" spans="1:5" outlineLevel="2" x14ac:dyDescent="0.35">
      <c r="A18" t="s">
        <v>18</v>
      </c>
      <c r="B18" t="s">
        <v>10</v>
      </c>
      <c r="C18" s="22">
        <v>52500</v>
      </c>
      <c r="D18" s="22">
        <f t="shared" si="1"/>
        <v>56000</v>
      </c>
      <c r="E18" s="22">
        <f t="shared" si="2"/>
        <v>67900</v>
      </c>
    </row>
    <row r="19" spans="1:5" outlineLevel="1" x14ac:dyDescent="0.35">
      <c r="A19" s="1" t="s">
        <v>42</v>
      </c>
      <c r="C19" s="22">
        <f>SUBTOTAL(9,C10:C18)</f>
        <v>1904250</v>
      </c>
      <c r="D19" s="22">
        <f>SUBTOTAL(9,D10:D18)</f>
        <v>2031200</v>
      </c>
      <c r="E19" s="22">
        <f>SUBTOTAL(9,E10:E18)</f>
        <v>2462830</v>
      </c>
    </row>
    <row r="20" spans="1:5" outlineLevel="2" x14ac:dyDescent="0.35">
      <c r="A20" t="s">
        <v>19</v>
      </c>
      <c r="B20" t="s">
        <v>15</v>
      </c>
      <c r="C20" s="22">
        <v>65900</v>
      </c>
      <c r="D20" s="22">
        <f t="shared" si="1"/>
        <v>70293.333333333343</v>
      </c>
      <c r="E20" s="22">
        <f>C20/$C$5*$E$5*0.98</f>
        <v>86109.333333333343</v>
      </c>
    </row>
    <row r="21" spans="1:5" outlineLevel="2" x14ac:dyDescent="0.35">
      <c r="A21" t="s">
        <v>19</v>
      </c>
      <c r="B21" t="s">
        <v>14</v>
      </c>
      <c r="C21" s="22">
        <v>225000</v>
      </c>
      <c r="D21" s="22">
        <f t="shared" si="1"/>
        <v>240000</v>
      </c>
      <c r="E21" s="22">
        <f>C21/$C$5*$E$5*0.98</f>
        <v>294000</v>
      </c>
    </row>
    <row r="22" spans="1:5" outlineLevel="1" x14ac:dyDescent="0.35">
      <c r="A22" s="1" t="s">
        <v>21</v>
      </c>
      <c r="C22" s="22">
        <f>SUBTOTAL(9,C20:C21)</f>
        <v>290900</v>
      </c>
      <c r="D22" s="22">
        <f>SUBTOTAL(9,D20:D21)</f>
        <v>310293.33333333337</v>
      </c>
      <c r="E22" s="22">
        <f>SUBTOTAL(9,E20:E21)</f>
        <v>380109.33333333337</v>
      </c>
    </row>
    <row r="23" spans="1:5" outlineLevel="2" x14ac:dyDescent="0.35">
      <c r="A23" t="s">
        <v>20</v>
      </c>
      <c r="B23" t="s">
        <v>1</v>
      </c>
      <c r="C23" s="22">
        <v>242000</v>
      </c>
      <c r="D23" s="22">
        <f>C23</f>
        <v>242000</v>
      </c>
      <c r="E23" s="22">
        <f>C23+45000</f>
        <v>287000</v>
      </c>
    </row>
    <row r="24" spans="1:5" outlineLevel="2" x14ac:dyDescent="0.35">
      <c r="A24" t="s">
        <v>20</v>
      </c>
      <c r="B24" t="s">
        <v>2</v>
      </c>
      <c r="C24" s="22">
        <v>108000</v>
      </c>
      <c r="D24" s="22">
        <f>C24</f>
        <v>108000</v>
      </c>
      <c r="E24" s="22">
        <f>C24+15000</f>
        <v>123000</v>
      </c>
    </row>
    <row r="25" spans="1:5" outlineLevel="1" x14ac:dyDescent="0.35">
      <c r="A25" s="1" t="s">
        <v>22</v>
      </c>
      <c r="C25" s="22">
        <f>SUBTOTAL(9,C23:C24)</f>
        <v>350000</v>
      </c>
      <c r="D25" s="22">
        <f>SUBTOTAL(9,D23:D24)</f>
        <v>350000</v>
      </c>
      <c r="E25" s="22">
        <f>SUBTOTAL(9,E23:E24)</f>
        <v>410000</v>
      </c>
    </row>
    <row r="26" spans="1:5" x14ac:dyDescent="0.35">
      <c r="A26" s="4" t="s">
        <v>25</v>
      </c>
      <c r="B26" s="4"/>
      <c r="C26" s="18">
        <f>SUBTOTAL(9,C10:C24)</f>
        <v>2545150</v>
      </c>
      <c r="D26" s="18">
        <f>SUBTOTAL(9,D10:D24)</f>
        <v>2691493.3333333335</v>
      </c>
      <c r="E26" s="18">
        <f>SUBTOTAL(9,E10:E24)</f>
        <v>3252939.3333333335</v>
      </c>
    </row>
    <row r="27" spans="1:5" ht="15" thickBot="1" x14ac:dyDescent="0.4">
      <c r="A27" s="4" t="s">
        <v>24</v>
      </c>
      <c r="B27" s="23"/>
      <c r="C27" s="19">
        <f>C7-C26</f>
        <v>1954850</v>
      </c>
      <c r="D27" s="19">
        <f t="shared" ref="D27:E27" si="3">D7-D26</f>
        <v>2108506.6666666665</v>
      </c>
      <c r="E27" s="19">
        <f t="shared" si="3"/>
        <v>2447060.6666666665</v>
      </c>
    </row>
    <row r="28" spans="1:5" ht="15" thickTop="1" x14ac:dyDescent="0.35">
      <c r="A28" s="1" t="s">
        <v>16</v>
      </c>
      <c r="B28" s="1"/>
      <c r="C28" s="24">
        <v>300</v>
      </c>
      <c r="D28" s="24">
        <f>C28</f>
        <v>300</v>
      </c>
      <c r="E28" s="24">
        <f>D28*0.95</f>
        <v>285</v>
      </c>
    </row>
    <row r="29" spans="1:5" x14ac:dyDescent="0.35">
      <c r="A29" s="1" t="s">
        <v>17</v>
      </c>
      <c r="B29" s="1"/>
      <c r="C29" s="24">
        <f>C27/C5</f>
        <v>130.32333333333332</v>
      </c>
      <c r="D29" s="24">
        <f t="shared" ref="D29:E29" si="4">D27/D5</f>
        <v>131.78166666666667</v>
      </c>
      <c r="E29" s="24">
        <f t="shared" si="4"/>
        <v>122.35303333333333</v>
      </c>
    </row>
  </sheetData>
  <pageMargins left="0.7" right="0.7" top="0.75" bottom="0.75" header="0.3" footer="0.3"/>
  <pageSetup paperSize="9" orientation="landscape" horizontalDpi="4294967293" verticalDpi="0" r:id="rId1"/>
  <headerFooter>
    <oddFooter>&amp;C&amp;A   &amp;D 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57CC-48E7-4475-9E3D-D0676CE1E867}">
  <dimension ref="A1:E29"/>
  <sheetViews>
    <sheetView tabSelected="1" zoomScale="120" zoomScaleNormal="120" workbookViewId="0">
      <selection activeCell="A33" sqref="A33"/>
    </sheetView>
  </sheetViews>
  <sheetFormatPr defaultColWidth="16.26953125" defaultRowHeight="14.5" outlineLevelRow="2" x14ac:dyDescent="0.35"/>
  <cols>
    <col min="1" max="1" width="32.453125" bestFit="1" customWidth="1"/>
    <col min="2" max="2" width="32.453125" hidden="1" customWidth="1"/>
    <col min="3" max="3" width="13.90625" bestFit="1" customWidth="1"/>
    <col min="4" max="4" width="13.81640625" customWidth="1"/>
    <col min="5" max="5" width="10.7265625" bestFit="1" customWidth="1"/>
    <col min="6" max="6" width="11.36328125" customWidth="1"/>
    <col min="10" max="10" width="7.36328125" bestFit="1" customWidth="1"/>
    <col min="11" max="11" width="7.08984375" bestFit="1" customWidth="1"/>
    <col min="12" max="12" width="7.54296875" bestFit="1" customWidth="1"/>
    <col min="13" max="13" width="7.90625" bestFit="1" customWidth="1"/>
    <col min="15" max="16" width="7.36328125" bestFit="1" customWidth="1"/>
    <col min="17" max="17" width="7.54296875" bestFit="1" customWidth="1"/>
    <col min="18" max="18" width="7.90625" bestFit="1" customWidth="1"/>
  </cols>
  <sheetData>
    <row r="1" spans="1:5" ht="18.5" x14ac:dyDescent="0.45">
      <c r="A1" s="3" t="s">
        <v>23</v>
      </c>
      <c r="B1" s="3"/>
      <c r="C1" s="1"/>
      <c r="D1" s="1"/>
      <c r="E1" s="21"/>
    </row>
    <row r="2" spans="1:5" ht="15.5" x14ac:dyDescent="0.35">
      <c r="A2" s="2" t="s">
        <v>26</v>
      </c>
      <c r="B2" s="2"/>
      <c r="C2" s="1"/>
      <c r="D2" s="1"/>
      <c r="E2" s="1"/>
    </row>
    <row r="3" spans="1:5" x14ac:dyDescent="0.35">
      <c r="A3" s="1" t="s">
        <v>5</v>
      </c>
      <c r="B3" s="1"/>
      <c r="C3" s="1"/>
      <c r="D3" s="1"/>
      <c r="E3" s="1"/>
    </row>
    <row r="5" spans="1:5" x14ac:dyDescent="0.35">
      <c r="A5" s="4" t="s">
        <v>6</v>
      </c>
      <c r="B5" s="4"/>
      <c r="C5" s="5">
        <v>15000</v>
      </c>
      <c r="D5" s="5">
        <v>16000</v>
      </c>
      <c r="E5" s="5">
        <v>20000</v>
      </c>
    </row>
    <row r="6" spans="1:5" x14ac:dyDescent="0.35">
      <c r="C6" s="17" t="s">
        <v>41</v>
      </c>
      <c r="D6" s="17" t="s">
        <v>41</v>
      </c>
      <c r="E6" s="17" t="s">
        <v>41</v>
      </c>
    </row>
    <row r="7" spans="1:5" ht="15" thickBot="1" x14ac:dyDescent="0.4">
      <c r="A7" s="4" t="s">
        <v>0</v>
      </c>
      <c r="B7" s="4"/>
      <c r="C7" s="20">
        <f>C5*C28</f>
        <v>4500000</v>
      </c>
      <c r="D7" s="20">
        <f t="shared" ref="D7:E7" si="0">D5*D28</f>
        <v>4800000</v>
      </c>
      <c r="E7" s="20">
        <f t="shared" si="0"/>
        <v>5852939.3333333349</v>
      </c>
    </row>
    <row r="8" spans="1:5" ht="15" thickTop="1" x14ac:dyDescent="0.35"/>
    <row r="9" spans="1:5" x14ac:dyDescent="0.35">
      <c r="A9" s="4" t="s">
        <v>39</v>
      </c>
      <c r="B9" s="4" t="s">
        <v>40</v>
      </c>
      <c r="C9" s="17" t="s">
        <v>41</v>
      </c>
      <c r="D9" s="17" t="s">
        <v>41</v>
      </c>
      <c r="E9" s="17" t="s">
        <v>41</v>
      </c>
    </row>
    <row r="10" spans="1:5" hidden="1" outlineLevel="2" x14ac:dyDescent="0.35">
      <c r="A10" t="s">
        <v>18</v>
      </c>
      <c r="B10" t="s">
        <v>7</v>
      </c>
      <c r="C10" s="22">
        <v>750000</v>
      </c>
      <c r="D10" s="22">
        <f>C10/$C$5*$D$5</f>
        <v>800000</v>
      </c>
      <c r="E10" s="22">
        <f>C10/$C$5*$E$5*0.97</f>
        <v>970000</v>
      </c>
    </row>
    <row r="11" spans="1:5" hidden="1" outlineLevel="2" x14ac:dyDescent="0.35">
      <c r="A11" t="s">
        <v>18</v>
      </c>
      <c r="B11" t="s">
        <v>12</v>
      </c>
      <c r="C11" s="22">
        <v>180000</v>
      </c>
      <c r="D11" s="22">
        <f t="shared" ref="D11:D21" si="1">C11/$C$5*$D$5</f>
        <v>192000</v>
      </c>
      <c r="E11" s="22">
        <f t="shared" ref="E11:E18" si="2">C11/$C$5*$E$5*0.97</f>
        <v>232800</v>
      </c>
    </row>
    <row r="12" spans="1:5" hidden="1" outlineLevel="2" x14ac:dyDescent="0.35">
      <c r="A12" t="s">
        <v>18</v>
      </c>
      <c r="B12" t="s">
        <v>13</v>
      </c>
      <c r="C12" s="22">
        <v>30000</v>
      </c>
      <c r="D12" s="22">
        <f t="shared" si="1"/>
        <v>32000</v>
      </c>
      <c r="E12" s="22">
        <f t="shared" si="2"/>
        <v>38800</v>
      </c>
    </row>
    <row r="13" spans="1:5" hidden="1" outlineLevel="2" x14ac:dyDescent="0.35">
      <c r="A13" t="s">
        <v>18</v>
      </c>
      <c r="B13" t="s">
        <v>3</v>
      </c>
      <c r="C13" s="22">
        <v>75000</v>
      </c>
      <c r="D13" s="22">
        <f t="shared" si="1"/>
        <v>80000</v>
      </c>
      <c r="E13" s="22">
        <f t="shared" si="2"/>
        <v>97000</v>
      </c>
    </row>
    <row r="14" spans="1:5" hidden="1" outlineLevel="2" x14ac:dyDescent="0.35">
      <c r="A14" t="s">
        <v>18</v>
      </c>
      <c r="B14" t="s">
        <v>4</v>
      </c>
      <c r="C14" s="22">
        <v>135000</v>
      </c>
      <c r="D14" s="22">
        <f t="shared" si="1"/>
        <v>144000</v>
      </c>
      <c r="E14" s="22">
        <f t="shared" si="2"/>
        <v>174600</v>
      </c>
    </row>
    <row r="15" spans="1:5" hidden="1" outlineLevel="2" x14ac:dyDescent="0.35">
      <c r="A15" t="s">
        <v>18</v>
      </c>
      <c r="B15" t="s">
        <v>8</v>
      </c>
      <c r="C15" s="22">
        <v>375000</v>
      </c>
      <c r="D15" s="22">
        <f t="shared" si="1"/>
        <v>400000</v>
      </c>
      <c r="E15" s="22">
        <f t="shared" si="2"/>
        <v>485000</v>
      </c>
    </row>
    <row r="16" spans="1:5" hidden="1" outlineLevel="2" x14ac:dyDescent="0.35">
      <c r="A16" t="s">
        <v>18</v>
      </c>
      <c r="B16" t="s">
        <v>9</v>
      </c>
      <c r="C16" s="22">
        <v>187500</v>
      </c>
      <c r="D16" s="22">
        <f t="shared" si="1"/>
        <v>200000</v>
      </c>
      <c r="E16" s="22">
        <f t="shared" si="2"/>
        <v>242500</v>
      </c>
    </row>
    <row r="17" spans="1:5" hidden="1" outlineLevel="2" x14ac:dyDescent="0.35">
      <c r="A17" t="s">
        <v>18</v>
      </c>
      <c r="B17" t="s">
        <v>11</v>
      </c>
      <c r="C17" s="22">
        <v>119250</v>
      </c>
      <c r="D17" s="22">
        <f t="shared" si="1"/>
        <v>127200</v>
      </c>
      <c r="E17" s="22">
        <f t="shared" si="2"/>
        <v>154230</v>
      </c>
    </row>
    <row r="18" spans="1:5" hidden="1" outlineLevel="2" x14ac:dyDescent="0.35">
      <c r="A18" t="s">
        <v>18</v>
      </c>
      <c r="B18" t="s">
        <v>10</v>
      </c>
      <c r="C18" s="22">
        <v>52500</v>
      </c>
      <c r="D18" s="22">
        <f t="shared" si="1"/>
        <v>56000</v>
      </c>
      <c r="E18" s="22">
        <f t="shared" si="2"/>
        <v>67900</v>
      </c>
    </row>
    <row r="19" spans="1:5" outlineLevel="1" collapsed="1" x14ac:dyDescent="0.35">
      <c r="A19" s="1" t="s">
        <v>42</v>
      </c>
      <c r="C19" s="22">
        <f>SUBTOTAL(9,C10:C18)</f>
        <v>1904250</v>
      </c>
      <c r="D19" s="22">
        <f>SUBTOTAL(9,D10:D18)</f>
        <v>2031200</v>
      </c>
      <c r="E19" s="22">
        <f>SUBTOTAL(9,E10:E18)</f>
        <v>2462830</v>
      </c>
    </row>
    <row r="20" spans="1:5" hidden="1" outlineLevel="2" x14ac:dyDescent="0.35">
      <c r="A20" t="s">
        <v>19</v>
      </c>
      <c r="B20" t="s">
        <v>15</v>
      </c>
      <c r="C20" s="22">
        <v>65900</v>
      </c>
      <c r="D20" s="22">
        <f t="shared" si="1"/>
        <v>70293.333333333343</v>
      </c>
      <c r="E20" s="22">
        <f>C20/$C$5*$E$5*0.98</f>
        <v>86109.333333333343</v>
      </c>
    </row>
    <row r="21" spans="1:5" hidden="1" outlineLevel="2" x14ac:dyDescent="0.35">
      <c r="A21" t="s">
        <v>19</v>
      </c>
      <c r="B21" t="s">
        <v>14</v>
      </c>
      <c r="C21" s="22">
        <v>225000</v>
      </c>
      <c r="D21" s="22">
        <f t="shared" si="1"/>
        <v>240000</v>
      </c>
      <c r="E21" s="22">
        <f>C21/$C$5*$E$5*0.98</f>
        <v>294000</v>
      </c>
    </row>
    <row r="22" spans="1:5" outlineLevel="1" collapsed="1" x14ac:dyDescent="0.35">
      <c r="A22" s="1" t="s">
        <v>21</v>
      </c>
      <c r="C22" s="22">
        <f>SUBTOTAL(9,C20:C21)</f>
        <v>290900</v>
      </c>
      <c r="D22" s="22">
        <f>SUBTOTAL(9,D20:D21)</f>
        <v>310293.33333333337</v>
      </c>
      <c r="E22" s="22">
        <f>SUBTOTAL(9,E20:E21)</f>
        <v>380109.33333333337</v>
      </c>
    </row>
    <row r="23" spans="1:5" hidden="1" outlineLevel="2" x14ac:dyDescent="0.35">
      <c r="A23" t="s">
        <v>20</v>
      </c>
      <c r="B23" t="s">
        <v>1</v>
      </c>
      <c r="C23" s="22">
        <v>242000</v>
      </c>
      <c r="D23" s="22">
        <f>C23</f>
        <v>242000</v>
      </c>
      <c r="E23" s="22">
        <f>C23+45000</f>
        <v>287000</v>
      </c>
    </row>
    <row r="24" spans="1:5" hidden="1" outlineLevel="2" x14ac:dyDescent="0.35">
      <c r="A24" t="s">
        <v>20</v>
      </c>
      <c r="B24" t="s">
        <v>2</v>
      </c>
      <c r="C24" s="22">
        <v>108000</v>
      </c>
      <c r="D24" s="22">
        <f>C24</f>
        <v>108000</v>
      </c>
      <c r="E24" s="22">
        <f>C24+15000</f>
        <v>123000</v>
      </c>
    </row>
    <row r="25" spans="1:5" outlineLevel="1" collapsed="1" x14ac:dyDescent="0.35">
      <c r="A25" s="1" t="s">
        <v>22</v>
      </c>
      <c r="C25" s="22">
        <f>SUBTOTAL(9,C23:C24)</f>
        <v>350000</v>
      </c>
      <c r="D25" s="22">
        <f>SUBTOTAL(9,D23:D24)</f>
        <v>350000</v>
      </c>
      <c r="E25" s="22">
        <f>SUBTOTAL(9,E23:E24)</f>
        <v>410000</v>
      </c>
    </row>
    <row r="26" spans="1:5" x14ac:dyDescent="0.35">
      <c r="A26" s="4" t="s">
        <v>25</v>
      </c>
      <c r="B26" s="4"/>
      <c r="C26" s="18">
        <f>SUBTOTAL(9,C10:C24)</f>
        <v>2545150</v>
      </c>
      <c r="D26" s="18">
        <f>SUBTOTAL(9,D10:D24)</f>
        <v>2691493.3333333335</v>
      </c>
      <c r="E26" s="18">
        <f>SUBTOTAL(9,E10:E24)</f>
        <v>3252939.3333333335</v>
      </c>
    </row>
    <row r="27" spans="1:5" ht="15" thickBot="1" x14ac:dyDescent="0.4">
      <c r="A27" s="4" t="s">
        <v>24</v>
      </c>
      <c r="B27" s="23"/>
      <c r="C27" s="19">
        <f>C7-C26</f>
        <v>1954850</v>
      </c>
      <c r="D27" s="19">
        <f t="shared" ref="D27:E27" si="3">D7-D26</f>
        <v>2108506.6666666665</v>
      </c>
      <c r="E27" s="19">
        <f t="shared" si="3"/>
        <v>2600000.0000000014</v>
      </c>
    </row>
    <row r="28" spans="1:5" ht="15" thickTop="1" x14ac:dyDescent="0.35">
      <c r="A28" s="1" t="s">
        <v>16</v>
      </c>
      <c r="B28" s="1"/>
      <c r="C28" s="24">
        <v>300</v>
      </c>
      <c r="D28" s="24">
        <v>300</v>
      </c>
      <c r="E28" s="24">
        <v>292.64696666666674</v>
      </c>
    </row>
    <row r="29" spans="1:5" x14ac:dyDescent="0.35">
      <c r="A29" s="1" t="s">
        <v>17</v>
      </c>
      <c r="B29" s="1"/>
      <c r="C29" s="24">
        <f>C27/C5</f>
        <v>130.32333333333332</v>
      </c>
      <c r="D29" s="24">
        <f t="shared" ref="D29:E29" si="4">D27/D5</f>
        <v>131.78166666666667</v>
      </c>
      <c r="E29" s="24">
        <f t="shared" si="4"/>
        <v>130.00000000000006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C676-CF87-4909-B8F9-C640BF847BF0}">
  <dimension ref="A1:F15"/>
  <sheetViews>
    <sheetView topLeftCell="A4" zoomScaleNormal="100" workbookViewId="0">
      <selection activeCell="A13" sqref="A13"/>
    </sheetView>
  </sheetViews>
  <sheetFormatPr defaultRowHeight="14.5" x14ac:dyDescent="0.35"/>
  <cols>
    <col min="1" max="1" width="31.08984375" customWidth="1"/>
    <col min="2" max="2" width="14.54296875" hidden="1" customWidth="1"/>
    <col min="3" max="3" width="13.6328125" hidden="1" customWidth="1"/>
    <col min="4" max="4" width="13.36328125" hidden="1" customWidth="1"/>
    <col min="5" max="5" width="13.453125" customWidth="1"/>
  </cols>
  <sheetData>
    <row r="1" spans="1:6" x14ac:dyDescent="0.35">
      <c r="A1" s="1" t="s">
        <v>36</v>
      </c>
    </row>
    <row r="2" spans="1:6" x14ac:dyDescent="0.35">
      <c r="A2" s="1" t="s">
        <v>38</v>
      </c>
    </row>
    <row r="3" spans="1:6" x14ac:dyDescent="0.35">
      <c r="F3" s="12"/>
    </row>
    <row r="4" spans="1:6" x14ac:dyDescent="0.35">
      <c r="F4" s="12"/>
    </row>
    <row r="5" spans="1:6" x14ac:dyDescent="0.35">
      <c r="A5" s="6" t="s">
        <v>27</v>
      </c>
      <c r="B5" s="7">
        <v>8500</v>
      </c>
      <c r="C5" s="7">
        <f>D5</f>
        <v>9600</v>
      </c>
      <c r="D5" s="7">
        <v>9600</v>
      </c>
      <c r="E5" s="6"/>
      <c r="F5" s="12"/>
    </row>
    <row r="6" spans="1:6" x14ac:dyDescent="0.35">
      <c r="A6" s="6"/>
      <c r="B6" s="6" t="s">
        <v>28</v>
      </c>
      <c r="C6" s="6" t="s">
        <v>29</v>
      </c>
      <c r="D6" s="6" t="s">
        <v>30</v>
      </c>
      <c r="E6" s="13" t="s">
        <v>31</v>
      </c>
      <c r="F6" s="12"/>
    </row>
    <row r="7" spans="1:6" x14ac:dyDescent="0.35">
      <c r="A7" s="8" t="s">
        <v>0</v>
      </c>
      <c r="B7" s="9">
        <v>3825000</v>
      </c>
      <c r="C7" s="9">
        <f>B7*$C$5/$B$5</f>
        <v>4320000</v>
      </c>
      <c r="D7" s="9">
        <v>4295600</v>
      </c>
      <c r="E7" s="10">
        <f>D7-C7</f>
        <v>-24400</v>
      </c>
      <c r="F7" s="12"/>
    </row>
    <row r="8" spans="1:6" x14ac:dyDescent="0.35">
      <c r="A8" s="8" t="s">
        <v>32</v>
      </c>
      <c r="B8" s="9">
        <v>1445000</v>
      </c>
      <c r="C8" s="9">
        <f t="shared" ref="C8:C10" si="0">B8*$C$5/$B$5</f>
        <v>1632000</v>
      </c>
      <c r="D8" s="9">
        <v>1619300</v>
      </c>
      <c r="E8" s="10">
        <f>C8-D8</f>
        <v>12700</v>
      </c>
      <c r="F8" s="12"/>
    </row>
    <row r="9" spans="1:6" x14ac:dyDescent="0.35">
      <c r="A9" s="8" t="s">
        <v>19</v>
      </c>
      <c r="B9" s="9">
        <v>1170000</v>
      </c>
      <c r="C9" s="9">
        <f t="shared" si="0"/>
        <v>1321411.7647058824</v>
      </c>
      <c r="D9" s="9">
        <v>1331900</v>
      </c>
      <c r="E9" s="10">
        <f t="shared" ref="E9:E11" si="1">C9-D9</f>
        <v>-10488.235294117592</v>
      </c>
      <c r="F9" s="12"/>
    </row>
    <row r="10" spans="1:6" x14ac:dyDescent="0.35">
      <c r="A10" s="8" t="s">
        <v>33</v>
      </c>
      <c r="B10" s="9">
        <v>255000</v>
      </c>
      <c r="C10" s="9">
        <f t="shared" si="0"/>
        <v>288000</v>
      </c>
      <c r="D10" s="9">
        <v>279360</v>
      </c>
      <c r="E10" s="10">
        <f t="shared" si="1"/>
        <v>8640</v>
      </c>
      <c r="F10" s="12"/>
    </row>
    <row r="11" spans="1:6" x14ac:dyDescent="0.35">
      <c r="A11" s="8" t="s">
        <v>34</v>
      </c>
      <c r="B11" s="9">
        <v>185400</v>
      </c>
      <c r="C11" s="9">
        <f>B11</f>
        <v>185400</v>
      </c>
      <c r="D11" s="9">
        <v>186900</v>
      </c>
      <c r="E11" s="10">
        <f t="shared" si="1"/>
        <v>-1500</v>
      </c>
      <c r="F11" s="12"/>
    </row>
    <row r="12" spans="1:6" s="1" customFormat="1" x14ac:dyDescent="0.35">
      <c r="A12" s="6" t="s">
        <v>35</v>
      </c>
      <c r="B12" s="14">
        <f>B7-SUM(B8:B11)</f>
        <v>769600</v>
      </c>
      <c r="C12" s="14">
        <f t="shared" ref="C12:D12" si="2">C7-SUM(C8:C11)</f>
        <v>893188.23529411759</v>
      </c>
      <c r="D12" s="14">
        <f t="shared" si="2"/>
        <v>878140</v>
      </c>
      <c r="E12" s="15">
        <f>SUM(E7:E11)</f>
        <v>-15048.235294117592</v>
      </c>
      <c r="F12" s="16">
        <f>E12/C12</f>
        <v>-1.684777597766093E-2</v>
      </c>
    </row>
    <row r="13" spans="1:6" x14ac:dyDescent="0.35">
      <c r="A13" s="8" t="s">
        <v>37</v>
      </c>
      <c r="B13" s="11">
        <f>B12/B7</f>
        <v>0.20120261437908496</v>
      </c>
      <c r="C13" s="11">
        <f t="shared" ref="C13:D13" si="3">C12/C7</f>
        <v>0.2067565359477124</v>
      </c>
      <c r="D13" s="11">
        <f t="shared" si="3"/>
        <v>0.20442778657230654</v>
      </c>
      <c r="E13" s="8"/>
      <c r="F13" s="12"/>
    </row>
    <row r="14" spans="1:6" x14ac:dyDescent="0.35">
      <c r="F14" s="12"/>
    </row>
    <row r="15" spans="1:6" x14ac:dyDescent="0.35">
      <c r="F15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7.3 BBQ levels of output</vt:lpstr>
      <vt:lpstr>7.3 Revised 20,000</vt:lpstr>
      <vt:lpstr>7.8 Performance vs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2021-12-10T12:13:24Z</cp:lastPrinted>
  <dcterms:created xsi:type="dcterms:W3CDTF">2021-06-03T13:58:09Z</dcterms:created>
  <dcterms:modified xsi:type="dcterms:W3CDTF">2021-12-10T13:53:29Z</dcterms:modified>
</cp:coreProperties>
</file>