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Tutorial\Tech edit MB\New files to Jon Moore\"/>
    </mc:Choice>
  </mc:AlternateContent>
  <xr:revisionPtr revIDLastSave="0" documentId="13_ncr:1_{DF09342A-7C6C-48EB-8476-E1E488ADBFF3}" xr6:coauthVersionLast="47" xr6:coauthVersionMax="47" xr10:uidLastSave="{00000000-0000-0000-0000-000000000000}"/>
  <bookViews>
    <workbookView xWindow="28680" yWindow="-120" windowWidth="29040" windowHeight="15840" activeTab="1" xr2:uid="{999948D5-63BE-457B-AD61-FF82DE3B47F5}"/>
  </bookViews>
  <sheets>
    <sheet name="5.4 Job cost" sheetId="1" r:id="rId1"/>
    <sheet name="5.4 Job MC980 graph" sheetId="3" r:id="rId2"/>
    <sheet name="5.4 Forecast PM821" sheetId="2" r:id="rId3"/>
    <sheet name="5.11 Quotation 600 D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4" l="1"/>
  <c r="B12" i="4"/>
  <c r="B11" i="4"/>
  <c r="B10" i="4"/>
  <c r="B9" i="4"/>
  <c r="B8" i="4"/>
  <c r="B5" i="4"/>
  <c r="B6" i="4" s="1"/>
  <c r="B4" i="4"/>
  <c r="E17" i="1"/>
  <c r="E16" i="1"/>
  <c r="E10" i="1"/>
  <c r="E9" i="1"/>
  <c r="E12" i="1" s="1"/>
  <c r="E7" i="1"/>
  <c r="E6" i="1"/>
  <c r="C10" i="3"/>
  <c r="E13" i="3" s="1"/>
  <c r="E9" i="3"/>
  <c r="E12" i="3" s="1"/>
  <c r="E7" i="3"/>
  <c r="D6" i="3"/>
  <c r="E6" i="3" s="1"/>
  <c r="E13" i="1"/>
  <c r="C10" i="1"/>
  <c r="C28" i="2"/>
  <c r="D6" i="1" s="1"/>
  <c r="B14" i="4" l="1"/>
  <c r="B20" i="4"/>
  <c r="B16" i="4"/>
  <c r="E15" i="1"/>
  <c r="E15" i="3"/>
  <c r="E16" i="3" s="1"/>
  <c r="E10" i="3"/>
  <c r="E18" i="1" l="1"/>
  <c r="E17" i="3"/>
  <c r="E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tc={4104EEEA-E865-4CD6-BEA4-6442AD3B7585}</author>
  </authors>
  <commentList>
    <comment ref="E9" authorId="0" shapeId="0" xr:uid="{4104EEEA-E865-4CD6-BEA4-6442AD3B7585}">
      <text>
        <t>[Threaded comment]
Your version of Excel allows you to read this threaded comment; however, any edits to it will get removed if the file is opened in a newer version of Excel. Learn more: https://go.microsoft.com/fwlink/?linkid=870924
Comment:
    Confirmed with Site Prep Manager</t>
      </text>
    </comment>
  </commentList>
</comments>
</file>

<file path=xl/sharedStrings.xml><?xml version="1.0" encoding="utf-8"?>
<sst xmlns="http://schemas.openxmlformats.org/spreadsheetml/2006/main" count="74" uniqueCount="42">
  <si>
    <t>Material PM821</t>
  </si>
  <si>
    <t>Period</t>
  </si>
  <si>
    <t>Price</t>
  </si>
  <si>
    <t>Price per tonne</t>
  </si>
  <si>
    <t>Quotation for Job MC980</t>
  </si>
  <si>
    <t>Direct materials</t>
  </si>
  <si>
    <t>Quantity</t>
  </si>
  <si>
    <t>Cost</t>
  </si>
  <si>
    <t>Unit</t>
  </si>
  <si>
    <t>Tonnes</t>
  </si>
  <si>
    <t>PM821 tarmac</t>
  </si>
  <si>
    <t>Hardcore</t>
  </si>
  <si>
    <t>Direct labour</t>
  </si>
  <si>
    <t>Hours</t>
  </si>
  <si>
    <t>Site preparation team</t>
  </si>
  <si>
    <t>Tarmac laying team</t>
  </si>
  <si>
    <t>Overheads</t>
  </si>
  <si>
    <t>60% of direct labour cost</t>
  </si>
  <si>
    <t>£30 per labour hour</t>
  </si>
  <si>
    <t>Total cost</t>
  </si>
  <si>
    <t>Selling price</t>
  </si>
  <si>
    <t>Quote period</t>
  </si>
  <si>
    <t>To be completed in period 27</t>
  </si>
  <si>
    <t>Margin 20%</t>
  </si>
  <si>
    <t>Site preparation O/H</t>
  </si>
  <si>
    <t>Tarmac laying O/H</t>
  </si>
  <si>
    <t>£</t>
  </si>
  <si>
    <t>Nixon Garden Furniture Ltd</t>
  </si>
  <si>
    <t>Cost card for 600 deckchairs</t>
  </si>
  <si>
    <t>Weather proof canvas</t>
  </si>
  <si>
    <t>Wood</t>
  </si>
  <si>
    <t>Total direct material</t>
  </si>
  <si>
    <t>Cover makers</t>
  </si>
  <si>
    <t>Frame makers</t>
  </si>
  <si>
    <t>Assembly</t>
  </si>
  <si>
    <t>Total direct labour</t>
  </si>
  <si>
    <t>Variable production overhead</t>
  </si>
  <si>
    <t>Fixed production overhead</t>
  </si>
  <si>
    <t>Total estimated absorption cost per batch</t>
  </si>
  <si>
    <t>Marginal cost per batch</t>
  </si>
  <si>
    <t>Estimated revenue per batch</t>
  </si>
  <si>
    <t>Expected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</si>
</sst>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  <xf numFmtId="43" fontId="0" fillId="0" borderId="1" xfId="0" applyNumberFormat="1" applyBorder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Fill="1"/>
    <xf numFmtId="43" fontId="0" fillId="0" borderId="0" xfId="0" applyNumberFormat="1" applyFill="1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3" borderId="4" xfId="0" applyFont="1" applyFill="1" applyBorder="1"/>
    <xf numFmtId="0" fontId="0" fillId="3" borderId="5" xfId="0" applyFill="1" applyBorder="1"/>
    <xf numFmtId="0" fontId="0" fillId="3" borderId="4" xfId="0" applyFill="1" applyBorder="1"/>
    <xf numFmtId="164" fontId="0" fillId="3" borderId="5" xfId="1" applyNumberFormat="1" applyFont="1" applyFill="1" applyBorder="1"/>
    <xf numFmtId="0" fontId="4" fillId="3" borderId="4" xfId="0" applyFont="1" applyFill="1" applyBorder="1"/>
    <xf numFmtId="0" fontId="2" fillId="4" borderId="4" xfId="0" applyFont="1" applyFill="1" applyBorder="1"/>
    <xf numFmtId="164" fontId="0" fillId="4" borderId="5" xfId="1" applyNumberFormat="1" applyFont="1" applyFill="1" applyBorder="1"/>
    <xf numFmtId="0" fontId="0" fillId="4" borderId="4" xfId="0" applyFill="1" applyBorder="1"/>
    <xf numFmtId="0" fontId="4" fillId="4" borderId="4" xfId="0" applyFont="1" applyFill="1" applyBorder="1"/>
    <xf numFmtId="0" fontId="2" fillId="5" borderId="4" xfId="0" applyFont="1" applyFill="1" applyBorder="1"/>
    <xf numFmtId="164" fontId="0" fillId="5" borderId="5" xfId="1" applyNumberFormat="1" applyFont="1" applyFill="1" applyBorder="1"/>
    <xf numFmtId="0" fontId="2" fillId="0" borderId="6" xfId="0" applyFont="1" applyBorder="1"/>
    <xf numFmtId="164" fontId="0" fillId="0" borderId="7" xfId="1" applyNumberFormat="1" applyFont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Quotation for Job MC980 - Total selling price £22,045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cat>
            <c:strRef>
              <c:f>'5.4 Job MC980 graph'!$A$6:$A$16</c:f>
              <c:strCache>
                <c:ptCount val="7"/>
                <c:pt idx="0">
                  <c:v>PM821 tarmac</c:v>
                </c:pt>
                <c:pt idx="1">
                  <c:v>Hardcore</c:v>
                </c:pt>
                <c:pt idx="2">
                  <c:v>Site preparation team</c:v>
                </c:pt>
                <c:pt idx="3">
                  <c:v>Tarmac laying team</c:v>
                </c:pt>
                <c:pt idx="4">
                  <c:v>Site preparation O/H</c:v>
                </c:pt>
                <c:pt idx="5">
                  <c:v>Tarmac laying O/H</c:v>
                </c:pt>
                <c:pt idx="6">
                  <c:v>Margin 20%</c:v>
                </c:pt>
              </c:strCache>
            </c:strRef>
          </c:cat>
          <c:val>
            <c:numRef>
              <c:f>'5.4 Job MC980 graph'!$B$6:$B$16</c:f>
            </c:numRef>
          </c:val>
          <c:extLst>
            <c:ext xmlns:c16="http://schemas.microsoft.com/office/drawing/2014/chart" uri="{C3380CC4-5D6E-409C-BE32-E72D297353CC}">
              <c16:uniqueId val="{00000000-905C-4AC5-8A38-9E8589D5F14B}"/>
            </c:ext>
          </c:extLst>
        </c:ser>
        <c:ser>
          <c:idx val="1"/>
          <c:order val="1"/>
          <c:cat>
            <c:strRef>
              <c:f>'5.4 Job MC980 graph'!$A$6:$A$16</c:f>
              <c:strCache>
                <c:ptCount val="7"/>
                <c:pt idx="0">
                  <c:v>PM821 tarmac</c:v>
                </c:pt>
                <c:pt idx="1">
                  <c:v>Hardcore</c:v>
                </c:pt>
                <c:pt idx="2">
                  <c:v>Site preparation team</c:v>
                </c:pt>
                <c:pt idx="3">
                  <c:v>Tarmac laying team</c:v>
                </c:pt>
                <c:pt idx="4">
                  <c:v>Site preparation O/H</c:v>
                </c:pt>
                <c:pt idx="5">
                  <c:v>Tarmac laying O/H</c:v>
                </c:pt>
                <c:pt idx="6">
                  <c:v>Margin 20%</c:v>
                </c:pt>
              </c:strCache>
            </c:strRef>
          </c:cat>
          <c:val>
            <c:numRef>
              <c:f>'5.4 Job MC980 graph'!$C$6:$C$16</c:f>
            </c:numRef>
          </c:val>
          <c:extLst>
            <c:ext xmlns:c16="http://schemas.microsoft.com/office/drawing/2014/chart" uri="{C3380CC4-5D6E-409C-BE32-E72D297353CC}">
              <c16:uniqueId val="{00000001-905C-4AC5-8A38-9E8589D5F14B}"/>
            </c:ext>
          </c:extLst>
        </c:ser>
        <c:ser>
          <c:idx val="2"/>
          <c:order val="2"/>
          <c:cat>
            <c:strRef>
              <c:f>'5.4 Job MC980 graph'!$A$6:$A$16</c:f>
              <c:strCache>
                <c:ptCount val="7"/>
                <c:pt idx="0">
                  <c:v>PM821 tarmac</c:v>
                </c:pt>
                <c:pt idx="1">
                  <c:v>Hardcore</c:v>
                </c:pt>
                <c:pt idx="2">
                  <c:v>Site preparation team</c:v>
                </c:pt>
                <c:pt idx="3">
                  <c:v>Tarmac laying team</c:v>
                </c:pt>
                <c:pt idx="4">
                  <c:v>Site preparation O/H</c:v>
                </c:pt>
                <c:pt idx="5">
                  <c:v>Tarmac laying O/H</c:v>
                </c:pt>
                <c:pt idx="6">
                  <c:v>Margin 20%</c:v>
                </c:pt>
              </c:strCache>
            </c:strRef>
          </c:cat>
          <c:val>
            <c:numRef>
              <c:f>'5.4 Job MC980 graph'!$D$6:$D$16</c:f>
            </c:numRef>
          </c:val>
          <c:extLst>
            <c:ext xmlns:c16="http://schemas.microsoft.com/office/drawing/2014/chart" uri="{C3380CC4-5D6E-409C-BE32-E72D297353CC}">
              <c16:uniqueId val="{00000002-905C-4AC5-8A38-9E8589D5F14B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905C-4AC5-8A38-9E8589D5F14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905C-4AC5-8A38-9E8589D5F1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905C-4AC5-8A38-9E8589D5F1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905C-4AC5-8A38-9E8589D5F14B}"/>
              </c:ext>
            </c:extLst>
          </c:dPt>
          <c:dPt>
            <c:idx val="4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accent5">
                    <a:lumMod val="40000"/>
                    <a:lumOff val="60000"/>
                  </a:schemeClr>
                </a:solidFill>
              </a:ln>
              <a:effectLst/>
              <a:sp3d contourW="25400">
                <a:contourClr>
                  <a:schemeClr val="accent5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905C-4AC5-8A38-9E8589D5F14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905C-4AC5-8A38-9E8589D5F14B}"/>
              </c:ext>
            </c:extLst>
          </c:dPt>
          <c:dPt>
            <c:idx val="6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25400">
                <a:solidFill>
                  <a:schemeClr val="accent6">
                    <a:lumMod val="20000"/>
                    <a:lumOff val="80000"/>
                  </a:schemeClr>
                </a:solidFill>
              </a:ln>
              <a:effectLst/>
              <a:sp3d contourW="25400">
                <a:contourClr>
                  <a:schemeClr val="accent6">
                    <a:lumMod val="20000"/>
                    <a:lumOff val="8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905C-4AC5-8A38-9E8589D5F14B}"/>
              </c:ext>
            </c:extLst>
          </c:dPt>
          <c:dLbls>
            <c:spPr>
              <a:noFill/>
              <a:ln>
                <a:solidFill>
                  <a:schemeClr val="accent6">
                    <a:lumMod val="20000"/>
                    <a:lumOff val="8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'5.4 Job MC980 graph'!$A$6:$A$16</c:f>
              <c:strCache>
                <c:ptCount val="7"/>
                <c:pt idx="0">
                  <c:v>PM821 tarmac</c:v>
                </c:pt>
                <c:pt idx="1">
                  <c:v>Hardcore</c:v>
                </c:pt>
                <c:pt idx="2">
                  <c:v>Site preparation team</c:v>
                </c:pt>
                <c:pt idx="3">
                  <c:v>Tarmac laying team</c:v>
                </c:pt>
                <c:pt idx="4">
                  <c:v>Site preparation O/H</c:v>
                </c:pt>
                <c:pt idx="5">
                  <c:v>Tarmac laying O/H</c:v>
                </c:pt>
                <c:pt idx="6">
                  <c:v>Margin 20%</c:v>
                </c:pt>
              </c:strCache>
            </c:strRef>
          </c:cat>
          <c:val>
            <c:numRef>
              <c:f>'5.4 Job MC980 graph'!$E$6:$E$16</c:f>
              <c:numCache>
                <c:formatCode>_(* #,##0.00_);_(* \(#,##0.00\);_(* "-"??_);_(@_)</c:formatCode>
                <c:ptCount val="7"/>
                <c:pt idx="0">
                  <c:v>1802</c:v>
                </c:pt>
                <c:pt idx="1">
                  <c:v>1062</c:v>
                </c:pt>
                <c:pt idx="2">
                  <c:v>5625</c:v>
                </c:pt>
                <c:pt idx="3">
                  <c:v>2172</c:v>
                </c:pt>
                <c:pt idx="4">
                  <c:v>3375</c:v>
                </c:pt>
                <c:pt idx="5">
                  <c:v>3600</c:v>
                </c:pt>
                <c:pt idx="6">
                  <c:v>4409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05C-4AC5-8A38-9E8589D5F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97240434587107"/>
          <c:y val="0.23263139209048148"/>
          <c:w val="0.19400236325041043"/>
          <c:h val="0.657410070118046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0</xdr:rowOff>
    </xdr:from>
    <xdr:to>
      <xdr:col>17</xdr:col>
      <xdr:colOff>263525</xdr:colOff>
      <xdr:row>26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0F75A4-9082-45DA-A0FF-029C4451C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eriden Amos" id="{66E7C1C7-33C9-44E3-82D5-80527304C676}" userId="6a911f56f72e4dc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1-05-11T16:47:04.04" personId="{66E7C1C7-33C9-44E3-82D5-80527304C676}" id="{4104EEEA-E865-4CD6-BEA4-6442AD3B7585}">
    <text>Confirmed with Site Prep Manager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D0C32-FE34-4BFC-A805-BF7598D7C139}">
  <dimension ref="A1:E18"/>
  <sheetViews>
    <sheetView zoomScaleNormal="100" workbookViewId="0">
      <selection activeCell="H28" sqref="H28"/>
    </sheetView>
  </sheetViews>
  <sheetFormatPr defaultRowHeight="14.5" x14ac:dyDescent="0.35"/>
  <cols>
    <col min="1" max="1" width="14.6328125" customWidth="1"/>
    <col min="2" max="2" width="11.453125" customWidth="1"/>
    <col min="3" max="3" width="6.54296875" customWidth="1"/>
    <col min="4" max="4" width="16.7265625" customWidth="1"/>
    <col min="5" max="5" width="14.36328125" customWidth="1"/>
  </cols>
  <sheetData>
    <row r="1" spans="1:5" x14ac:dyDescent="0.35">
      <c r="A1" s="1" t="s">
        <v>4</v>
      </c>
    </row>
    <row r="2" spans="1:5" x14ac:dyDescent="0.35">
      <c r="A2" t="s">
        <v>22</v>
      </c>
    </row>
    <row r="4" spans="1:5" x14ac:dyDescent="0.35">
      <c r="B4" s="10" t="s">
        <v>8</v>
      </c>
      <c r="C4" s="10" t="s">
        <v>6</v>
      </c>
      <c r="D4" s="10" t="s">
        <v>2</v>
      </c>
      <c r="E4" s="10" t="s">
        <v>7</v>
      </c>
    </row>
    <row r="5" spans="1:5" x14ac:dyDescent="0.35">
      <c r="A5" s="1" t="s">
        <v>5</v>
      </c>
      <c r="B5" s="1"/>
      <c r="C5" s="1"/>
      <c r="D5" s="10" t="s">
        <v>26</v>
      </c>
      <c r="E5" s="10" t="s">
        <v>26</v>
      </c>
    </row>
    <row r="6" spans="1:5" x14ac:dyDescent="0.35">
      <c r="A6" t="s">
        <v>10</v>
      </c>
      <c r="B6" t="s">
        <v>9</v>
      </c>
      <c r="C6">
        <v>20</v>
      </c>
      <c r="D6" s="6">
        <f>ROUND('5.4 Forecast PM821'!C28,2)</f>
        <v>90.1</v>
      </c>
      <c r="E6" s="2">
        <f>D6*C6</f>
        <v>1802</v>
      </c>
    </row>
    <row r="7" spans="1:5" x14ac:dyDescent="0.35">
      <c r="A7" t="s">
        <v>11</v>
      </c>
      <c r="B7" t="s">
        <v>9</v>
      </c>
      <c r="C7">
        <v>30</v>
      </c>
      <c r="D7" s="6">
        <v>35.4</v>
      </c>
      <c r="E7" s="2">
        <f>D7*C7</f>
        <v>1062</v>
      </c>
    </row>
    <row r="8" spans="1:5" x14ac:dyDescent="0.35">
      <c r="A8" s="1" t="s">
        <v>12</v>
      </c>
      <c r="D8" s="6"/>
      <c r="E8" s="2"/>
    </row>
    <row r="9" spans="1:5" x14ac:dyDescent="0.35">
      <c r="A9" t="s">
        <v>14</v>
      </c>
      <c r="B9" t="s">
        <v>13</v>
      </c>
      <c r="C9">
        <v>375</v>
      </c>
      <c r="D9" s="6">
        <v>15</v>
      </c>
      <c r="E9" s="2">
        <f>D9*C9</f>
        <v>5625</v>
      </c>
    </row>
    <row r="10" spans="1:5" x14ac:dyDescent="0.35">
      <c r="A10" t="s">
        <v>15</v>
      </c>
      <c r="B10" t="s">
        <v>13</v>
      </c>
      <c r="C10">
        <f>4*30</f>
        <v>120</v>
      </c>
      <c r="D10" s="6">
        <v>18.100000000000001</v>
      </c>
      <c r="E10" s="2">
        <f>D10*C10</f>
        <v>2172</v>
      </c>
    </row>
    <row r="11" spans="1:5" x14ac:dyDescent="0.35">
      <c r="A11" s="1" t="s">
        <v>16</v>
      </c>
      <c r="E11" s="2"/>
    </row>
    <row r="12" spans="1:5" x14ac:dyDescent="0.35">
      <c r="A12" t="s">
        <v>24</v>
      </c>
      <c r="B12" t="s">
        <v>17</v>
      </c>
      <c r="E12" s="2">
        <f>0.6*E9</f>
        <v>3375</v>
      </c>
    </row>
    <row r="13" spans="1:5" x14ac:dyDescent="0.35">
      <c r="A13" t="s">
        <v>25</v>
      </c>
      <c r="B13" t="s">
        <v>18</v>
      </c>
      <c r="E13" s="2">
        <f>30*C10</f>
        <v>3600</v>
      </c>
    </row>
    <row r="15" spans="1:5" x14ac:dyDescent="0.35">
      <c r="A15" t="s">
        <v>19</v>
      </c>
      <c r="E15" s="3">
        <f>SUM(E6:E14)</f>
        <v>17636</v>
      </c>
    </row>
    <row r="16" spans="1:5" x14ac:dyDescent="0.35">
      <c r="A16" s="7" t="s">
        <v>23</v>
      </c>
      <c r="B16" s="7"/>
      <c r="C16" s="7"/>
      <c r="D16" s="7"/>
      <c r="E16" s="8">
        <f>E15/0.8*0.2</f>
        <v>4409</v>
      </c>
    </row>
    <row r="17" spans="1:5" ht="15" thickBot="1" x14ac:dyDescent="0.4">
      <c r="A17" t="s">
        <v>20</v>
      </c>
      <c r="E17" s="4">
        <f>E16+E15</f>
        <v>22045</v>
      </c>
    </row>
    <row r="18" spans="1:5" ht="15" thickTop="1" x14ac:dyDescent="0.35">
      <c r="E18" s="5" t="str">
        <f>IF(E16/E17=0.2,"OK","Check")</f>
        <v>OK</v>
      </c>
    </row>
  </sheetData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A8EB1-C87E-4EA6-A613-89232121D7C2}">
  <sheetPr>
    <pageSetUpPr fitToPage="1"/>
  </sheetPr>
  <dimension ref="A1:E18"/>
  <sheetViews>
    <sheetView tabSelected="1" zoomScaleNormal="100" workbookViewId="0">
      <selection activeCell="E20" sqref="E20"/>
    </sheetView>
  </sheetViews>
  <sheetFormatPr defaultRowHeight="14.5" x14ac:dyDescent="0.35"/>
  <cols>
    <col min="1" max="1" width="22.26953125" customWidth="1"/>
    <col min="2" max="2" width="21.453125" hidden="1" customWidth="1"/>
    <col min="3" max="4" width="8.7265625" hidden="1" customWidth="1"/>
    <col min="5" max="5" width="11.453125" customWidth="1"/>
  </cols>
  <sheetData>
    <row r="1" spans="1:5" x14ac:dyDescent="0.35">
      <c r="A1" s="1" t="s">
        <v>4</v>
      </c>
    </row>
    <row r="2" spans="1:5" x14ac:dyDescent="0.35">
      <c r="A2" t="s">
        <v>22</v>
      </c>
    </row>
    <row r="4" spans="1:5" x14ac:dyDescent="0.35">
      <c r="B4" s="10" t="s">
        <v>8</v>
      </c>
      <c r="C4" s="10" t="s">
        <v>6</v>
      </c>
      <c r="D4" s="10" t="s">
        <v>2</v>
      </c>
      <c r="E4" s="10" t="s">
        <v>7</v>
      </c>
    </row>
    <row r="5" spans="1:5" x14ac:dyDescent="0.35">
      <c r="A5" s="10" t="s">
        <v>5</v>
      </c>
      <c r="B5" s="1"/>
      <c r="C5" s="1"/>
      <c r="D5" s="10" t="s">
        <v>26</v>
      </c>
      <c r="E5" s="10" t="s">
        <v>26</v>
      </c>
    </row>
    <row r="6" spans="1:5" x14ac:dyDescent="0.35">
      <c r="A6" t="s">
        <v>10</v>
      </c>
      <c r="B6" t="s">
        <v>9</v>
      </c>
      <c r="C6">
        <v>20</v>
      </c>
      <c r="D6" s="6">
        <f>ROUND('5.4 Forecast PM821'!C28,2)</f>
        <v>90.1</v>
      </c>
      <c r="E6" s="2">
        <f>+D6*C6</f>
        <v>1802</v>
      </c>
    </row>
    <row r="7" spans="1:5" x14ac:dyDescent="0.35">
      <c r="A7" t="s">
        <v>11</v>
      </c>
      <c r="B7" t="s">
        <v>9</v>
      </c>
      <c r="C7">
        <v>30</v>
      </c>
      <c r="D7" s="6">
        <v>35.4</v>
      </c>
      <c r="E7" s="2">
        <f>+D7*C7</f>
        <v>1062</v>
      </c>
    </row>
    <row r="8" spans="1:5" hidden="1" x14ac:dyDescent="0.35">
      <c r="A8" s="1" t="s">
        <v>12</v>
      </c>
      <c r="D8" s="6"/>
      <c r="E8" s="2"/>
    </row>
    <row r="9" spans="1:5" x14ac:dyDescent="0.35">
      <c r="A9" t="s">
        <v>14</v>
      </c>
      <c r="B9" t="s">
        <v>13</v>
      </c>
      <c r="C9">
        <v>375</v>
      </c>
      <c r="D9" s="6">
        <v>15</v>
      </c>
      <c r="E9" s="2">
        <f t="shared" ref="E9:E10" si="0">+D9*C9</f>
        <v>5625</v>
      </c>
    </row>
    <row r="10" spans="1:5" x14ac:dyDescent="0.35">
      <c r="A10" t="s">
        <v>15</v>
      </c>
      <c r="B10" t="s">
        <v>13</v>
      </c>
      <c r="C10">
        <f>4*30</f>
        <v>120</v>
      </c>
      <c r="D10" s="6">
        <v>18.100000000000001</v>
      </c>
      <c r="E10" s="2">
        <f t="shared" si="0"/>
        <v>2172</v>
      </c>
    </row>
    <row r="11" spans="1:5" hidden="1" x14ac:dyDescent="0.35">
      <c r="A11" s="1" t="s">
        <v>16</v>
      </c>
      <c r="E11" s="2"/>
    </row>
    <row r="12" spans="1:5" x14ac:dyDescent="0.35">
      <c r="A12" t="s">
        <v>24</v>
      </c>
      <c r="B12" t="s">
        <v>17</v>
      </c>
      <c r="E12" s="2">
        <f>0.6*E9</f>
        <v>3375</v>
      </c>
    </row>
    <row r="13" spans="1:5" x14ac:dyDescent="0.35">
      <c r="A13" t="s">
        <v>25</v>
      </c>
      <c r="B13" t="s">
        <v>18</v>
      </c>
      <c r="E13" s="2">
        <f>30*C10</f>
        <v>3600</v>
      </c>
    </row>
    <row r="14" spans="1:5" hidden="1" x14ac:dyDescent="0.35"/>
    <row r="15" spans="1:5" hidden="1" x14ac:dyDescent="0.35">
      <c r="A15" t="s">
        <v>19</v>
      </c>
      <c r="E15" s="3">
        <f>SUM(E6:E14)</f>
        <v>17636</v>
      </c>
    </row>
    <row r="16" spans="1:5" x14ac:dyDescent="0.35">
      <c r="A16" s="7" t="s">
        <v>23</v>
      </c>
      <c r="B16" s="7"/>
      <c r="C16" s="7"/>
      <c r="D16" s="7"/>
      <c r="E16" s="8">
        <f>+E15/0.8*0.2</f>
        <v>4409</v>
      </c>
    </row>
    <row r="17" spans="1:5" ht="15" thickBot="1" x14ac:dyDescent="0.4">
      <c r="A17" t="s">
        <v>20</v>
      </c>
      <c r="E17" s="4">
        <f>+E16+E15</f>
        <v>22045</v>
      </c>
    </row>
    <row r="18" spans="1:5" ht="15" thickTop="1" x14ac:dyDescent="0.35">
      <c r="E18" s="5" t="str">
        <f>IF(E16/E17=0.2,"OK","Check")</f>
        <v>OK</v>
      </c>
    </row>
  </sheetData>
  <pageMargins left="0.7" right="0.7" top="0.75" bottom="0.75" header="0.3" footer="0.3"/>
  <pageSetup paperSize="9" scale="89" orientation="landscape" r:id="rId1"/>
  <headerFooter>
    <oddHeader>&amp;CQuotation for Job MC980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438DD-F52F-4F0A-B25A-7096503C3D2D}">
  <dimension ref="A1:C28"/>
  <sheetViews>
    <sheetView workbookViewId="0">
      <selection activeCell="G34" sqref="G34"/>
    </sheetView>
  </sheetViews>
  <sheetFormatPr defaultRowHeight="14.5" x14ac:dyDescent="0.35"/>
  <cols>
    <col min="1" max="1" width="17" customWidth="1"/>
  </cols>
  <sheetData>
    <row r="1" spans="1:3" x14ac:dyDescent="0.35">
      <c r="A1" s="1" t="s">
        <v>0</v>
      </c>
    </row>
    <row r="3" spans="1:3" x14ac:dyDescent="0.35">
      <c r="B3" t="s">
        <v>1</v>
      </c>
      <c r="C3" t="s">
        <v>3</v>
      </c>
    </row>
    <row r="4" spans="1:3" x14ac:dyDescent="0.35">
      <c r="B4">
        <v>1</v>
      </c>
      <c r="C4">
        <v>65</v>
      </c>
    </row>
    <row r="5" spans="1:3" x14ac:dyDescent="0.35">
      <c r="B5">
        <v>2</v>
      </c>
      <c r="C5">
        <v>67</v>
      </c>
    </row>
    <row r="6" spans="1:3" x14ac:dyDescent="0.35">
      <c r="B6">
        <v>3</v>
      </c>
      <c r="C6">
        <v>66</v>
      </c>
    </row>
    <row r="7" spans="1:3" x14ac:dyDescent="0.35">
      <c r="B7">
        <v>4</v>
      </c>
      <c r="C7">
        <v>69</v>
      </c>
    </row>
    <row r="8" spans="1:3" x14ac:dyDescent="0.35">
      <c r="B8">
        <v>5</v>
      </c>
      <c r="C8">
        <v>71</v>
      </c>
    </row>
    <row r="9" spans="1:3" x14ac:dyDescent="0.35">
      <c r="B9">
        <v>6</v>
      </c>
      <c r="C9">
        <v>74</v>
      </c>
    </row>
    <row r="10" spans="1:3" x14ac:dyDescent="0.35">
      <c r="B10">
        <v>7</v>
      </c>
      <c r="C10">
        <v>73</v>
      </c>
    </row>
    <row r="11" spans="1:3" x14ac:dyDescent="0.35">
      <c r="B11">
        <v>8</v>
      </c>
      <c r="C11">
        <v>70</v>
      </c>
    </row>
    <row r="12" spans="1:3" x14ac:dyDescent="0.35">
      <c r="B12">
        <v>9</v>
      </c>
      <c r="C12">
        <v>77</v>
      </c>
    </row>
    <row r="13" spans="1:3" x14ac:dyDescent="0.35">
      <c r="B13">
        <v>10</v>
      </c>
      <c r="C13">
        <v>79</v>
      </c>
    </row>
    <row r="14" spans="1:3" x14ac:dyDescent="0.35">
      <c r="B14">
        <v>11</v>
      </c>
      <c r="C14">
        <v>81</v>
      </c>
    </row>
    <row r="15" spans="1:3" x14ac:dyDescent="0.35">
      <c r="B15">
        <v>12</v>
      </c>
      <c r="C15">
        <v>78</v>
      </c>
    </row>
    <row r="16" spans="1:3" x14ac:dyDescent="0.35">
      <c r="B16">
        <v>13</v>
      </c>
      <c r="C16">
        <v>82</v>
      </c>
    </row>
    <row r="17" spans="1:3" x14ac:dyDescent="0.35">
      <c r="B17">
        <v>14</v>
      </c>
      <c r="C17">
        <v>84</v>
      </c>
    </row>
    <row r="18" spans="1:3" x14ac:dyDescent="0.35">
      <c r="B18">
        <v>15</v>
      </c>
      <c r="C18">
        <v>80</v>
      </c>
    </row>
    <row r="19" spans="1:3" x14ac:dyDescent="0.35">
      <c r="B19">
        <v>16</v>
      </c>
      <c r="C19">
        <v>81</v>
      </c>
    </row>
    <row r="20" spans="1:3" x14ac:dyDescent="0.35">
      <c r="B20">
        <v>17</v>
      </c>
      <c r="C20">
        <v>79</v>
      </c>
    </row>
    <row r="21" spans="1:3" x14ac:dyDescent="0.35">
      <c r="B21">
        <v>18</v>
      </c>
      <c r="C21">
        <v>83</v>
      </c>
    </row>
    <row r="22" spans="1:3" x14ac:dyDescent="0.35">
      <c r="B22">
        <v>19</v>
      </c>
      <c r="C22">
        <v>85</v>
      </c>
    </row>
    <row r="23" spans="1:3" x14ac:dyDescent="0.35">
      <c r="B23">
        <v>20</v>
      </c>
      <c r="C23">
        <v>83</v>
      </c>
    </row>
    <row r="24" spans="1:3" x14ac:dyDescent="0.35">
      <c r="B24">
        <v>21</v>
      </c>
      <c r="C24">
        <v>85</v>
      </c>
    </row>
    <row r="25" spans="1:3" x14ac:dyDescent="0.35">
      <c r="B25">
        <v>22</v>
      </c>
      <c r="C25">
        <v>82</v>
      </c>
    </row>
    <row r="26" spans="1:3" x14ac:dyDescent="0.35">
      <c r="B26">
        <v>23</v>
      </c>
      <c r="C26">
        <v>86</v>
      </c>
    </row>
    <row r="27" spans="1:3" x14ac:dyDescent="0.35">
      <c r="B27">
        <v>24</v>
      </c>
      <c r="C27">
        <v>84</v>
      </c>
    </row>
    <row r="28" spans="1:3" x14ac:dyDescent="0.35">
      <c r="A28" s="1" t="s">
        <v>21</v>
      </c>
      <c r="B28" s="9">
        <v>27</v>
      </c>
      <c r="C28" s="9">
        <f>FORECAST(B28,C4:C27,B4:B27)</f>
        <v>90.098840579710142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77F85-B8DC-4127-A59D-53296E7935F8}">
  <dimension ref="A1:B20"/>
  <sheetViews>
    <sheetView zoomScaleNormal="100" workbookViewId="0">
      <selection activeCell="I13" sqref="I13"/>
    </sheetView>
  </sheetViews>
  <sheetFormatPr defaultRowHeight="14.5" x14ac:dyDescent="0.35"/>
  <cols>
    <col min="1" max="1" width="32" customWidth="1"/>
    <col min="2" max="2" width="15.36328125" customWidth="1"/>
  </cols>
  <sheetData>
    <row r="1" spans="1:2" ht="19" thickBot="1" x14ac:dyDescent="0.5">
      <c r="A1" s="11" t="s">
        <v>27</v>
      </c>
    </row>
    <row r="2" spans="1:2" ht="18.5" x14ac:dyDescent="0.45">
      <c r="A2" s="12" t="s">
        <v>28</v>
      </c>
      <c r="B2" s="13" t="s">
        <v>26</v>
      </c>
    </row>
    <row r="3" spans="1:2" x14ac:dyDescent="0.35">
      <c r="A3" s="14" t="s">
        <v>5</v>
      </c>
      <c r="B3" s="15"/>
    </row>
    <row r="4" spans="1:2" x14ac:dyDescent="0.35">
      <c r="A4" s="16" t="s">
        <v>29</v>
      </c>
      <c r="B4" s="17">
        <f>1200*8.5</f>
        <v>10200</v>
      </c>
    </row>
    <row r="5" spans="1:2" x14ac:dyDescent="0.35">
      <c r="A5" s="16" t="s">
        <v>30</v>
      </c>
      <c r="B5" s="17">
        <f>3600*4</f>
        <v>14400</v>
      </c>
    </row>
    <row r="6" spans="1:2" x14ac:dyDescent="0.35">
      <c r="A6" s="18" t="s">
        <v>31</v>
      </c>
      <c r="B6" s="17">
        <f>B5+B4</f>
        <v>24600</v>
      </c>
    </row>
    <row r="7" spans="1:2" x14ac:dyDescent="0.35">
      <c r="A7" s="19" t="s">
        <v>12</v>
      </c>
      <c r="B7" s="20"/>
    </row>
    <row r="8" spans="1:2" x14ac:dyDescent="0.35">
      <c r="A8" s="21" t="s">
        <v>32</v>
      </c>
      <c r="B8" s="20">
        <f>6*600</f>
        <v>3600</v>
      </c>
    </row>
    <row r="9" spans="1:2" x14ac:dyDescent="0.35">
      <c r="A9" s="21" t="s">
        <v>33</v>
      </c>
      <c r="B9" s="20">
        <f>(600*15)+(200*15*1.25)</f>
        <v>12750</v>
      </c>
    </row>
    <row r="10" spans="1:2" x14ac:dyDescent="0.35">
      <c r="A10" s="21" t="s">
        <v>34</v>
      </c>
      <c r="B10" s="20">
        <f>(600/60*20*15)+(0.8*600)</f>
        <v>3480</v>
      </c>
    </row>
    <row r="11" spans="1:2" x14ac:dyDescent="0.35">
      <c r="A11" s="22" t="s">
        <v>35</v>
      </c>
      <c r="B11" s="20">
        <f>SUM(B8:B10)</f>
        <v>19830</v>
      </c>
    </row>
    <row r="12" spans="1:2" x14ac:dyDescent="0.35">
      <c r="A12" s="23" t="s">
        <v>36</v>
      </c>
      <c r="B12" s="24">
        <f>(800+(600/60*20))*3</f>
        <v>3000</v>
      </c>
    </row>
    <row r="13" spans="1:2" x14ac:dyDescent="0.35">
      <c r="A13" s="23" t="s">
        <v>37</v>
      </c>
      <c r="B13" s="24">
        <v>5000</v>
      </c>
    </row>
    <row r="14" spans="1:2" ht="15" thickBot="1" x14ac:dyDescent="0.4">
      <c r="A14" s="25" t="s">
        <v>38</v>
      </c>
      <c r="B14" s="26">
        <f>B13+B12+B6+B11</f>
        <v>52430</v>
      </c>
    </row>
    <row r="16" spans="1:2" x14ac:dyDescent="0.35">
      <c r="A16" s="1" t="s">
        <v>39</v>
      </c>
      <c r="B16" s="27">
        <f>+B11+B6+B12</f>
        <v>47430</v>
      </c>
    </row>
    <row r="18" spans="1:2" x14ac:dyDescent="0.35">
      <c r="A18" s="1" t="s">
        <v>40</v>
      </c>
      <c r="B18" s="27">
        <f>135*600</f>
        <v>81000</v>
      </c>
    </row>
    <row r="20" spans="1:2" x14ac:dyDescent="0.35">
      <c r="A20" s="1" t="s">
        <v>41</v>
      </c>
      <c r="B20" s="27">
        <f>B18-B14</f>
        <v>28570</v>
      </c>
    </row>
  </sheetData>
  <conditionalFormatting sqref="B20">
    <cfRule type="cellIs" dxfId="0" priority="1" operator="greaterThan">
      <formula>25000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5.4 Job cost</vt:lpstr>
      <vt:lpstr>5.4 Job MC980 graph</vt:lpstr>
      <vt:lpstr>5.4 Forecast PM821</vt:lpstr>
      <vt:lpstr>5.11 Quotation 600 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cp:lastPrinted>2021-05-11T16:37:22Z</cp:lastPrinted>
  <dcterms:created xsi:type="dcterms:W3CDTF">2021-05-11T13:11:24Z</dcterms:created>
  <dcterms:modified xsi:type="dcterms:W3CDTF">2021-10-19T13:50:38Z</dcterms:modified>
</cp:coreProperties>
</file>