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\Documents\Osborne\Q22\MATS\Tutorial\Tech edit MB\New files to Jon Moore\"/>
    </mc:Choice>
  </mc:AlternateContent>
  <xr:revisionPtr revIDLastSave="0" documentId="8_{DF86AB3D-2B2F-4CF6-BD30-7CA1D705D91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3.3 Piecework payroll" sheetId="2" r:id="rId1"/>
    <sheet name="3.9 Staff payroll Dec" sheetId="1" r:id="rId2"/>
  </sheets>
  <externalReferences>
    <externalReference r:id="rId3"/>
  </externalReferences>
  <definedNames>
    <definedName name="_xlnm.Print_Area" localSheetId="1">'3.9 Staff payroll Dec'!$A$22:$H$34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2" l="1"/>
  <c r="P6" i="2"/>
  <c r="O6" i="2"/>
  <c r="N6" i="2"/>
  <c r="M6" i="2"/>
  <c r="L6" i="2"/>
  <c r="K6" i="2"/>
  <c r="J6" i="2"/>
  <c r="Q6" i="2" s="1"/>
  <c r="P5" i="2"/>
  <c r="O5" i="2"/>
  <c r="N5" i="2"/>
  <c r="M5" i="2"/>
  <c r="L5" i="2"/>
  <c r="K5" i="2"/>
  <c r="J5" i="2"/>
  <c r="Q5" i="2" s="1"/>
  <c r="P4" i="2"/>
  <c r="O4" i="2"/>
  <c r="O8" i="2" s="1"/>
  <c r="N4" i="2"/>
  <c r="N8" i="2" s="1"/>
  <c r="M4" i="2"/>
  <c r="M8" i="2" s="1"/>
  <c r="L4" i="2"/>
  <c r="L8" i="2" s="1"/>
  <c r="K4" i="2"/>
  <c r="K8" i="2" s="1"/>
  <c r="J4" i="2"/>
  <c r="Q4" i="2" s="1"/>
  <c r="R6" i="2" s="1"/>
  <c r="J8" i="2" l="1"/>
  <c r="Q8" i="2" s="1"/>
  <c r="F28" i="1" l="1"/>
  <c r="E11" i="1"/>
  <c r="E12" i="1"/>
  <c r="E13" i="1"/>
  <c r="E14" i="1"/>
  <c r="E15" i="1"/>
  <c r="E10" i="1"/>
  <c r="D11" i="1"/>
  <c r="D12" i="1"/>
  <c r="D13" i="1"/>
  <c r="D14" i="1"/>
  <c r="D15" i="1"/>
  <c r="D10" i="1"/>
  <c r="E18" i="1"/>
  <c r="F11" i="1"/>
  <c r="F12" i="1"/>
  <c r="F13" i="1"/>
  <c r="F14" i="1"/>
  <c r="F15" i="1"/>
  <c r="F10" i="1"/>
  <c r="D18" i="1"/>
  <c r="F29" i="1" s="1"/>
  <c r="D16" i="1" l="1"/>
  <c r="C16" i="1"/>
  <c r="B16" i="1"/>
  <c r="B19" i="1" s="1"/>
  <c r="F18" i="1" l="1"/>
  <c r="C19" i="1"/>
  <c r="E16" i="1"/>
  <c r="G14" i="1"/>
  <c r="G13" i="1"/>
  <c r="G12" i="1"/>
  <c r="G11" i="1"/>
  <c r="G10" i="1"/>
  <c r="G15" i="1"/>
  <c r="D19" i="1" l="1"/>
  <c r="F27" i="1"/>
  <c r="G18" i="1"/>
  <c r="E19" i="1"/>
  <c r="F16" i="1"/>
  <c r="F19" i="1" s="1"/>
  <c r="F30" i="1" s="1"/>
  <c r="G16" i="1"/>
  <c r="F33" i="1" l="1"/>
  <c r="G19" i="1"/>
  <c r="G31" i="1"/>
  <c r="G33" i="1" s="1"/>
  <c r="G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Sheriden Amos</author>
  </authors>
  <commentList>
    <comment ref="F8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Bonus calculation for Rosie Twigg is £2 per excess jumper and £5 per excess jumper for production workers.
</t>
        </r>
      </text>
    </comment>
  </commentList>
</comments>
</file>

<file path=xl/sharedStrings.xml><?xml version="1.0" encoding="utf-8"?>
<sst xmlns="http://schemas.openxmlformats.org/spreadsheetml/2006/main" count="321" uniqueCount="53">
  <si>
    <t>December</t>
  </si>
  <si>
    <t xml:space="preserve">Cosy Jumpers </t>
  </si>
  <si>
    <t>Hazel Ross</t>
  </si>
  <si>
    <t>Ava Blake</t>
  </si>
  <si>
    <t>Sami Suri</t>
  </si>
  <si>
    <t>Tim Booth</t>
  </si>
  <si>
    <t>Alice Whitworth</t>
  </si>
  <si>
    <t>Prya Singh</t>
  </si>
  <si>
    <t>Items produced</t>
  </si>
  <si>
    <t>Bonus</t>
  </si>
  <si>
    <t>Basic hours in month</t>
  </si>
  <si>
    <t>Hours worked</t>
  </si>
  <si>
    <t>Expected jumpers per hour</t>
  </si>
  <si>
    <t>Basic pay, £</t>
  </si>
  <si>
    <t>times basic pay</t>
  </si>
  <si>
    <t>Cosy Jumpers</t>
  </si>
  <si>
    <t>Payroll journal</t>
  </si>
  <si>
    <t>Month</t>
  </si>
  <si>
    <t>Date</t>
  </si>
  <si>
    <t>Code number</t>
  </si>
  <si>
    <t>Wages control account</t>
  </si>
  <si>
    <t>Debit</t>
  </si>
  <si>
    <t>Credit</t>
  </si>
  <si>
    <t>Total wages, £</t>
  </si>
  <si>
    <t>Basic pay rate 1</t>
  </si>
  <si>
    <t>Production - jumpers (basic pay)</t>
  </si>
  <si>
    <t>Production - overheads (bonus)</t>
  </si>
  <si>
    <t>Production - overheads (overtime premium)</t>
  </si>
  <si>
    <t>December pay</t>
  </si>
  <si>
    <t>Overtime rate</t>
  </si>
  <si>
    <t>Description of item</t>
  </si>
  <si>
    <t>£</t>
  </si>
  <si>
    <t>Rosie Twigg</t>
  </si>
  <si>
    <t>Basic pay rate 2</t>
  </si>
  <si>
    <t>Production Supervisor</t>
  </si>
  <si>
    <t>Production Worker</t>
  </si>
  <si>
    <t>Production - overheads (basic salary - supervisor)</t>
  </si>
  <si>
    <t>W/c 30/03/20-9</t>
  </si>
  <si>
    <t>Gross pay</t>
  </si>
  <si>
    <t>Ali Ghalid</t>
  </si>
  <si>
    <t>Charlotte Holmes</t>
  </si>
  <si>
    <t>Jamal Khalid</t>
  </si>
  <si>
    <t>Jane Finley</t>
  </si>
  <si>
    <t>Kris Chumak</t>
  </si>
  <si>
    <t>Sara Jones</t>
  </si>
  <si>
    <t>Tonya Bradley</t>
  </si>
  <si>
    <t>Total</t>
  </si>
  <si>
    <t>T-shirt</t>
  </si>
  <si>
    <t>Sweatshirt</t>
  </si>
  <si>
    <t>Shirt</t>
  </si>
  <si>
    <t>Rate per item</t>
  </si>
  <si>
    <t>Overtime premium, £</t>
  </si>
  <si>
    <t>Deerpark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</si>
</sst>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wrapText="1"/>
    </xf>
    <xf numFmtId="43" fontId="0" fillId="2" borderId="0" xfId="1" applyFont="1" applyFill="1"/>
    <xf numFmtId="43" fontId="0" fillId="2" borderId="1" xfId="1" applyFont="1" applyFill="1" applyBorder="1"/>
    <xf numFmtId="43" fontId="0" fillId="2" borderId="0" xfId="0" applyNumberFormat="1" applyFill="1"/>
    <xf numFmtId="0" fontId="2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/>
    </xf>
    <xf numFmtId="43" fontId="0" fillId="3" borderId="0" xfId="1" applyFont="1" applyFill="1"/>
    <xf numFmtId="43" fontId="0" fillId="3" borderId="1" xfId="1" applyFont="1" applyFill="1" applyBorder="1"/>
    <xf numFmtId="0" fontId="0" fillId="2" borderId="1" xfId="0" applyFill="1" applyBorder="1"/>
    <xf numFmtId="0" fontId="3" fillId="2" borderId="0" xfId="0" applyFont="1" applyFill="1"/>
    <xf numFmtId="16" fontId="0" fillId="3" borderId="0" xfId="0" applyNumberFormat="1" applyFill="1" applyAlignment="1">
      <alignment horizontal="left"/>
    </xf>
    <xf numFmtId="164" fontId="2" fillId="2" borderId="0" xfId="0" applyNumberFormat="1" applyFont="1" applyFill="1"/>
    <xf numFmtId="0" fontId="4" fillId="3" borderId="0" xfId="0" applyFont="1" applyFill="1"/>
    <xf numFmtId="0" fontId="0" fillId="2" borderId="0" xfId="0" applyFill="1" applyBorder="1"/>
    <xf numFmtId="43" fontId="0" fillId="2" borderId="0" xfId="1" applyFont="1" applyFill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2" xfId="0" applyBorder="1"/>
    <xf numFmtId="0" fontId="0" fillId="4" borderId="0" xfId="0" applyFill="1"/>
    <xf numFmtId="0" fontId="0" fillId="0" borderId="2" xfId="0" applyBorder="1" applyAlignment="1">
      <alignment wrapText="1"/>
    </xf>
    <xf numFmtId="0" fontId="0" fillId="3" borderId="0" xfId="0" applyFill="1" applyAlignment="1">
      <alignment horizontal="left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Gross pay w/c</a:t>
            </a:r>
            <a:r>
              <a:rPr lang="en-GB" baseline="0"/>
              <a:t> 30/03/20-9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F8-438D-8C01-460B563110E8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4F8-438D-8C01-460B563110E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'3.3 Piecework payroll'!$J$2:$P$2</c:f>
              <c:strCache>
                <c:ptCount val="7"/>
                <c:pt idx="0">
                  <c:v>Ali Ghalid</c:v>
                </c:pt>
                <c:pt idx="1">
                  <c:v>Charlotte Holmes</c:v>
                </c:pt>
                <c:pt idx="2">
                  <c:v>Jamal Khalid</c:v>
                </c:pt>
                <c:pt idx="3">
                  <c:v>Jane Finley</c:v>
                </c:pt>
                <c:pt idx="4">
                  <c:v>Kris Chumak</c:v>
                </c:pt>
                <c:pt idx="5">
                  <c:v>Sara Jones</c:v>
                </c:pt>
                <c:pt idx="6">
                  <c:v>Tonya Bradley</c:v>
                </c:pt>
              </c:strCache>
            </c:strRef>
          </c:cat>
          <c:val>
            <c:numRef>
              <c:f>'3.3 Piecework payroll'!$J$8:$P$8</c:f>
              <c:numCache>
                <c:formatCode>General</c:formatCode>
                <c:ptCount val="7"/>
                <c:pt idx="0">
                  <c:v>327</c:v>
                </c:pt>
                <c:pt idx="1">
                  <c:v>310</c:v>
                </c:pt>
                <c:pt idx="2">
                  <c:v>305</c:v>
                </c:pt>
                <c:pt idx="3">
                  <c:v>226</c:v>
                </c:pt>
                <c:pt idx="4">
                  <c:v>324</c:v>
                </c:pt>
                <c:pt idx="5">
                  <c:v>327</c:v>
                </c:pt>
                <c:pt idx="6">
                  <c:v>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F8-438D-8C01-460B56311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12976544"/>
        <c:axId val="8129773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'3.3 Piecework payroll'!$J$2:$P$2</c15:sqref>
                        </c15:formulaRef>
                      </c:ext>
                    </c:extLst>
                    <c:strCache>
                      <c:ptCount val="7"/>
                      <c:pt idx="0">
                        <c:v>Ali Ghalid</c:v>
                      </c:pt>
                      <c:pt idx="1">
                        <c:v>Charlotte Holmes</c:v>
                      </c:pt>
                      <c:pt idx="2">
                        <c:v>Jamal Khalid</c:v>
                      </c:pt>
                      <c:pt idx="3">
                        <c:v>Jane Finley</c:v>
                      </c:pt>
                      <c:pt idx="4">
                        <c:v>Kris Chumak</c:v>
                      </c:pt>
                      <c:pt idx="5">
                        <c:v>Sara Jones</c:v>
                      </c:pt>
                      <c:pt idx="6">
                        <c:v>Tonya Bradley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'3.3 Piecework payroll'!$J$3:$P$3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34F8-438D-8C01-460B563110E8}"/>
                  </c:ext>
                </c:extLst>
              </c15:ser>
            </c15:filteredBarSeries>
            <c15:filteredBarSeries>
              <c15:ser>
                <c:idx val="1"/>
                <c:order val="1"/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'3.3 Piecework payroll'!$J$2:$P$2</c15:sqref>
                        </c15:formulaRef>
                      </c:ext>
                    </c:extLst>
                    <c:strCache>
                      <c:ptCount val="7"/>
                      <c:pt idx="0">
                        <c:v>Ali Ghalid</c:v>
                      </c:pt>
                      <c:pt idx="1">
                        <c:v>Charlotte Holmes</c:v>
                      </c:pt>
                      <c:pt idx="2">
                        <c:v>Jamal Khalid</c:v>
                      </c:pt>
                      <c:pt idx="3">
                        <c:v>Jane Finley</c:v>
                      </c:pt>
                      <c:pt idx="4">
                        <c:v>Kris Chumak</c:v>
                      </c:pt>
                      <c:pt idx="5">
                        <c:v>Sara Jones</c:v>
                      </c:pt>
                      <c:pt idx="6">
                        <c:v>Tonya Bradley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'3.3 Piecework payroll'!$J$4:$P$4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11</c:v>
                      </c:pt>
                      <c:pt idx="1">
                        <c:v>10</c:v>
                      </c:pt>
                      <c:pt idx="2">
                        <c:v>15</c:v>
                      </c:pt>
                      <c:pt idx="3">
                        <c:v>14</c:v>
                      </c:pt>
                      <c:pt idx="4">
                        <c:v>16</c:v>
                      </c:pt>
                      <c:pt idx="5">
                        <c:v>13</c:v>
                      </c:pt>
                      <c:pt idx="6">
                        <c:v>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4F8-438D-8C01-460B563110E8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'3.3 Piecework payroll'!$J$2:$P$2</c15:sqref>
                        </c15:formulaRef>
                      </c:ext>
                    </c:extLst>
                    <c:strCache>
                      <c:ptCount val="7"/>
                      <c:pt idx="0">
                        <c:v>Ali Ghalid</c:v>
                      </c:pt>
                      <c:pt idx="1">
                        <c:v>Charlotte Holmes</c:v>
                      </c:pt>
                      <c:pt idx="2">
                        <c:v>Jamal Khalid</c:v>
                      </c:pt>
                      <c:pt idx="3">
                        <c:v>Jane Finley</c:v>
                      </c:pt>
                      <c:pt idx="4">
                        <c:v>Kris Chumak</c:v>
                      </c:pt>
                      <c:pt idx="5">
                        <c:v>Sara Jones</c:v>
                      </c:pt>
                      <c:pt idx="6">
                        <c:v>Tonya Bradley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'3.3 Piecework payroll'!$J$5:$P$5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16</c:v>
                      </c:pt>
                      <c:pt idx="1">
                        <c:v>9</c:v>
                      </c:pt>
                      <c:pt idx="2">
                        <c:v>7</c:v>
                      </c:pt>
                      <c:pt idx="3">
                        <c:v>19</c:v>
                      </c:pt>
                      <c:pt idx="4">
                        <c:v>7</c:v>
                      </c:pt>
                      <c:pt idx="5">
                        <c:v>6</c:v>
                      </c:pt>
                      <c:pt idx="6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4F8-438D-8C01-460B563110E8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'3.3 Piecework payroll'!$J$2:$P$2</c15:sqref>
                        </c15:formulaRef>
                      </c:ext>
                    </c:extLst>
                    <c:strCache>
                      <c:ptCount val="7"/>
                      <c:pt idx="0">
                        <c:v>Ali Ghalid</c:v>
                      </c:pt>
                      <c:pt idx="1">
                        <c:v>Charlotte Holmes</c:v>
                      </c:pt>
                      <c:pt idx="2">
                        <c:v>Jamal Khalid</c:v>
                      </c:pt>
                      <c:pt idx="3">
                        <c:v>Jane Finley</c:v>
                      </c:pt>
                      <c:pt idx="4">
                        <c:v>Kris Chumak</c:v>
                      </c:pt>
                      <c:pt idx="5">
                        <c:v>Sara Jones</c:v>
                      </c:pt>
                      <c:pt idx="6">
                        <c:v>Tonya Bradley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'3.3 Piecework payroll'!$J$6:$P$6</c15:sqref>
                        </c15:formulaRef>
                      </c:ext>
                    </c:extLst>
                    <c:numCache>
                      <c:formatCode>General</c:formatCode>
                      <c:ptCount val="7"/>
                      <c:pt idx="0">
                        <c:v>13</c:v>
                      </c:pt>
                      <c:pt idx="1">
                        <c:v>16</c:v>
                      </c:pt>
                      <c:pt idx="2">
                        <c:v>13</c:v>
                      </c:pt>
                      <c:pt idx="3">
                        <c:v>0</c:v>
                      </c:pt>
                      <c:pt idx="4">
                        <c:v>14</c:v>
                      </c:pt>
                      <c:pt idx="5">
                        <c:v>17</c:v>
                      </c:pt>
                      <c:pt idx="6">
                        <c:v>22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4F8-438D-8C01-460B563110E8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solidFill>
                      <a:sysClr val="window" lastClr="FFFFFF"/>
                    </a:solidFill>
                    <a:ln>
                      <a:solidFill>
                        <a:sysClr val="windowText" lastClr="000000">
                          <a:lumMod val="25000"/>
                          <a:lumOff val="75000"/>
                        </a:sysClr>
                      </a:solidFill>
                    </a:ln>
                    <a:effectLst/>
                  </c:spPr>
                  <c:txPr>
                    <a:bodyPr rot="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65000"/>
                              <a:lumOff val="3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pPr xmlns:c15="http://schemas.microsoft.com/office/drawing/2012/chart">
                        <a:prstGeom prst="wedgeRectCallout">
                          <a:avLst/>
                        </a:prstGeom>
                        <a:noFill/>
                        <a:ln>
                          <a:noFill/>
                        </a:ln>
                      </c15:spPr>
                      <c15:showLeaderLines val="0"/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'3.3 Piecework payroll'!$J$2:$P$2</c15:sqref>
                        </c15:formulaRef>
                      </c:ext>
                    </c:extLst>
                    <c:strCache>
                      <c:ptCount val="7"/>
                      <c:pt idx="0">
                        <c:v>Ali Ghalid</c:v>
                      </c:pt>
                      <c:pt idx="1">
                        <c:v>Charlotte Holmes</c:v>
                      </c:pt>
                      <c:pt idx="2">
                        <c:v>Jamal Khalid</c:v>
                      </c:pt>
                      <c:pt idx="3">
                        <c:v>Jane Finley</c:v>
                      </c:pt>
                      <c:pt idx="4">
                        <c:v>Kris Chumak</c:v>
                      </c:pt>
                      <c:pt idx="5">
                        <c:v>Sara Jones</c:v>
                      </c:pt>
                      <c:pt idx="6">
                        <c:v>Tonya Bradley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'3.3 Piecework payroll'!$J$7:$P$7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4F8-438D-8C01-460B563110E8}"/>
                  </c:ext>
                </c:extLst>
              </c15:ser>
            </c15:filteredBarSeries>
          </c:ext>
        </c:extLst>
      </c:barChart>
      <c:catAx>
        <c:axId val="812976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977376"/>
        <c:crosses val="autoZero"/>
        <c:auto val="1"/>
        <c:lblAlgn val="ctr"/>
        <c:lblOffset val="100"/>
        <c:noMultiLvlLbl val="0"/>
      </c:catAx>
      <c:valAx>
        <c:axId val="81297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97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654844</xdr:colOff>
      <xdr:row>16</xdr:row>
      <xdr:rowOff>152513</xdr:rowOff>
    </xdr:from>
    <xdr:to>
      <xdr:col>16</xdr:col>
      <xdr:colOff>916781</xdr:colOff>
      <xdr:row>37</xdr:row>
      <xdr:rowOff>11906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FE658D-A847-4E99-875F-4B9C6E675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3%20updated%20answ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J2" t="str">
            <v>Ali Ghalid</v>
          </cell>
          <cell r="K2" t="str">
            <v>Charlotte Holmes</v>
          </cell>
          <cell r="L2" t="str">
            <v>Jamal Khalid</v>
          </cell>
          <cell r="M2" t="str">
            <v>Jane Finley</v>
          </cell>
          <cell r="N2" t="str">
            <v>Kris Chumak</v>
          </cell>
          <cell r="O2" t="str">
            <v>Sara Jones</v>
          </cell>
          <cell r="P2" t="str">
            <v>Tonya Bradley</v>
          </cell>
        </row>
        <row r="4">
          <cell r="J4">
            <v>11</v>
          </cell>
          <cell r="K4">
            <v>10</v>
          </cell>
          <cell r="L4">
            <v>15</v>
          </cell>
          <cell r="M4">
            <v>14</v>
          </cell>
          <cell r="N4">
            <v>16</v>
          </cell>
          <cell r="O4">
            <v>13</v>
          </cell>
          <cell r="P4">
            <v>16</v>
          </cell>
        </row>
        <row r="5">
          <cell r="J5">
            <v>16</v>
          </cell>
          <cell r="K5">
            <v>9</v>
          </cell>
          <cell r="L5">
            <v>7</v>
          </cell>
          <cell r="M5">
            <v>19</v>
          </cell>
          <cell r="N5">
            <v>7</v>
          </cell>
          <cell r="O5">
            <v>6</v>
          </cell>
          <cell r="P5">
            <v>1</v>
          </cell>
        </row>
        <row r="6">
          <cell r="J6">
            <v>13</v>
          </cell>
          <cell r="K6">
            <v>16</v>
          </cell>
          <cell r="L6">
            <v>13</v>
          </cell>
          <cell r="M6">
            <v>0</v>
          </cell>
          <cell r="N6">
            <v>14</v>
          </cell>
          <cell r="O6">
            <v>17</v>
          </cell>
          <cell r="P6">
            <v>22</v>
          </cell>
        </row>
        <row r="8">
          <cell r="J8">
            <v>327</v>
          </cell>
          <cell r="K8">
            <v>310</v>
          </cell>
          <cell r="L8">
            <v>305</v>
          </cell>
          <cell r="M8">
            <v>226</v>
          </cell>
          <cell r="N8">
            <v>324</v>
          </cell>
          <cell r="O8">
            <v>327</v>
          </cell>
          <cell r="P8">
            <v>376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56EA9-B4C2-47E3-A402-2966541711E2}">
  <dimension ref="A1:R42"/>
  <sheetViews>
    <sheetView tabSelected="1" zoomScale="80" zoomScaleNormal="80" workbookViewId="0">
      <selection activeCell="L41" sqref="L41"/>
    </sheetView>
  </sheetViews>
  <sheetFormatPr defaultRowHeight="14.5" x14ac:dyDescent="0.35"/>
  <cols>
    <col min="1" max="7" width="11.453125" customWidth="1"/>
    <col min="9" max="9" width="14.453125" customWidth="1"/>
    <col min="10" max="10" width="9.36328125" bestFit="1" customWidth="1"/>
    <col min="11" max="11" width="15.90625" bestFit="1" customWidth="1"/>
    <col min="12" max="12" width="11.81640625" bestFit="1" customWidth="1"/>
    <col min="13" max="13" width="10.453125" bestFit="1" customWidth="1"/>
    <col min="14" max="14" width="11.7265625" bestFit="1" customWidth="1"/>
    <col min="15" max="15" width="10.08984375" bestFit="1" customWidth="1"/>
    <col min="16" max="16" width="13.1796875" bestFit="1" customWidth="1"/>
    <col min="17" max="17" width="13.54296875" customWidth="1"/>
    <col min="18" max="18" width="10.453125" customWidth="1"/>
  </cols>
  <sheetData>
    <row r="1" spans="1:18" ht="29" customHeight="1" x14ac:dyDescent="0.35">
      <c r="A1" s="29" t="s">
        <v>52</v>
      </c>
      <c r="B1" s="29"/>
      <c r="C1" s="29"/>
      <c r="D1" s="27"/>
      <c r="E1" s="27"/>
      <c r="F1" s="27"/>
      <c r="G1" s="27"/>
      <c r="H1" s="27"/>
      <c r="I1" s="28" t="s">
        <v>37</v>
      </c>
    </row>
    <row r="2" spans="1:18" ht="29" x14ac:dyDescent="0.35">
      <c r="A2" s="28" t="s">
        <v>39</v>
      </c>
      <c r="B2" s="28" t="s">
        <v>40</v>
      </c>
      <c r="C2" s="28" t="s">
        <v>41</v>
      </c>
      <c r="D2" s="28" t="s">
        <v>42</v>
      </c>
      <c r="E2" s="28" t="s">
        <v>43</v>
      </c>
      <c r="F2" s="28" t="s">
        <v>44</v>
      </c>
      <c r="G2" s="28" t="s">
        <v>45</v>
      </c>
      <c r="I2" s="21" t="s">
        <v>38</v>
      </c>
      <c r="J2" s="22" t="s">
        <v>39</v>
      </c>
      <c r="K2" s="22" t="s">
        <v>40</v>
      </c>
      <c r="L2" s="22" t="s">
        <v>41</v>
      </c>
      <c r="M2" s="22" t="s">
        <v>42</v>
      </c>
      <c r="N2" s="22" t="s">
        <v>43</v>
      </c>
      <c r="O2" s="22" t="s">
        <v>44</v>
      </c>
      <c r="P2" s="22" t="s">
        <v>45</v>
      </c>
      <c r="Q2" s="22" t="s">
        <v>46</v>
      </c>
    </row>
    <row r="3" spans="1:18" x14ac:dyDescent="0.35">
      <c r="A3" t="s">
        <v>47</v>
      </c>
      <c r="B3" t="s">
        <v>49</v>
      </c>
      <c r="C3" t="s">
        <v>49</v>
      </c>
      <c r="D3" t="s">
        <v>48</v>
      </c>
      <c r="E3" t="s">
        <v>48</v>
      </c>
      <c r="F3" t="s">
        <v>48</v>
      </c>
      <c r="G3" t="s">
        <v>49</v>
      </c>
      <c r="I3" s="21" t="s">
        <v>8</v>
      </c>
      <c r="J3" s="22"/>
      <c r="K3" s="22"/>
      <c r="L3" s="22"/>
      <c r="M3" s="22"/>
      <c r="N3" s="22"/>
      <c r="O3" s="22"/>
      <c r="P3" s="22"/>
      <c r="Q3" s="21"/>
    </row>
    <row r="4" spans="1:18" x14ac:dyDescent="0.35">
      <c r="A4" t="s">
        <v>47</v>
      </c>
      <c r="B4" t="s">
        <v>47</v>
      </c>
      <c r="C4" t="s">
        <v>48</v>
      </c>
      <c r="D4" t="s">
        <v>47</v>
      </c>
      <c r="E4" t="s">
        <v>48</v>
      </c>
      <c r="F4" t="s">
        <v>49</v>
      </c>
      <c r="G4" t="s">
        <v>49</v>
      </c>
      <c r="I4" s="23" t="s">
        <v>48</v>
      </c>
      <c r="J4" s="23">
        <f>COUNTIF(A$3:A$42,$I4)</f>
        <v>11</v>
      </c>
      <c r="K4" s="23">
        <f t="shared" ref="K4:P6" si="0">COUNTIF(B$3:B$42,$I4)</f>
        <v>10</v>
      </c>
      <c r="L4" s="23">
        <f t="shared" si="0"/>
        <v>15</v>
      </c>
      <c r="M4" s="23">
        <f t="shared" si="0"/>
        <v>14</v>
      </c>
      <c r="N4" s="23">
        <f t="shared" si="0"/>
        <v>16</v>
      </c>
      <c r="O4" s="23">
        <f t="shared" si="0"/>
        <v>13</v>
      </c>
      <c r="P4" s="23">
        <f t="shared" si="0"/>
        <v>16</v>
      </c>
      <c r="Q4" s="23">
        <f>SUM(J4:P4)</f>
        <v>95</v>
      </c>
    </row>
    <row r="5" spans="1:18" x14ac:dyDescent="0.35">
      <c r="A5" t="s">
        <v>48</v>
      </c>
      <c r="B5" t="s">
        <v>47</v>
      </c>
      <c r="C5" t="s">
        <v>49</v>
      </c>
      <c r="D5" t="s">
        <v>47</v>
      </c>
      <c r="E5" t="s">
        <v>49</v>
      </c>
      <c r="F5" t="s">
        <v>48</v>
      </c>
      <c r="G5" t="s">
        <v>49</v>
      </c>
      <c r="I5" s="23" t="s">
        <v>47</v>
      </c>
      <c r="J5" s="23">
        <f t="shared" ref="J5:J6" si="1">COUNTIF(A$3:A$42,$I5)</f>
        <v>16</v>
      </c>
      <c r="K5" s="23">
        <f t="shared" si="0"/>
        <v>9</v>
      </c>
      <c r="L5" s="23">
        <f t="shared" si="0"/>
        <v>7</v>
      </c>
      <c r="M5" s="23">
        <f t="shared" si="0"/>
        <v>19</v>
      </c>
      <c r="N5" s="23">
        <f t="shared" si="0"/>
        <v>7</v>
      </c>
      <c r="O5" s="23">
        <f t="shared" si="0"/>
        <v>6</v>
      </c>
      <c r="P5" s="23">
        <f t="shared" si="0"/>
        <v>1</v>
      </c>
      <c r="Q5" s="23">
        <f>SUM(J5:P5)</f>
        <v>65</v>
      </c>
    </row>
    <row r="6" spans="1:18" x14ac:dyDescent="0.35">
      <c r="A6" t="s">
        <v>49</v>
      </c>
      <c r="B6" t="s">
        <v>49</v>
      </c>
      <c r="C6" t="s">
        <v>48</v>
      </c>
      <c r="D6" t="s">
        <v>48</v>
      </c>
      <c r="E6" t="s">
        <v>48</v>
      </c>
      <c r="F6" t="s">
        <v>49</v>
      </c>
      <c r="G6" t="s">
        <v>48</v>
      </c>
      <c r="I6" s="23" t="s">
        <v>49</v>
      </c>
      <c r="J6" s="23">
        <f t="shared" si="1"/>
        <v>13</v>
      </c>
      <c r="K6" s="23">
        <f t="shared" si="0"/>
        <v>16</v>
      </c>
      <c r="L6" s="23">
        <f t="shared" si="0"/>
        <v>13</v>
      </c>
      <c r="M6" s="23">
        <f t="shared" si="0"/>
        <v>0</v>
      </c>
      <c r="N6" s="23">
        <f t="shared" si="0"/>
        <v>14</v>
      </c>
      <c r="O6" s="23">
        <f t="shared" si="0"/>
        <v>17</v>
      </c>
      <c r="P6" s="23">
        <f t="shared" si="0"/>
        <v>22</v>
      </c>
      <c r="Q6" s="23">
        <f>SUM(J6:P6)</f>
        <v>95</v>
      </c>
      <c r="R6" s="24" t="str">
        <f>IF(COUNTA(A3:G42)-Q4-Q5-Q6=0,"OK","Check")</f>
        <v>OK</v>
      </c>
    </row>
    <row r="7" spans="1:18" x14ac:dyDescent="0.35">
      <c r="A7" t="s">
        <v>47</v>
      </c>
      <c r="B7" t="s">
        <v>48</v>
      </c>
      <c r="C7" t="s">
        <v>49</v>
      </c>
      <c r="D7" t="s">
        <v>47</v>
      </c>
      <c r="E7" t="s">
        <v>48</v>
      </c>
      <c r="F7" t="s">
        <v>49</v>
      </c>
      <c r="G7" t="s">
        <v>49</v>
      </c>
      <c r="I7" s="23"/>
      <c r="J7" s="23"/>
      <c r="K7" s="23"/>
      <c r="L7" s="23"/>
      <c r="M7" s="23"/>
      <c r="N7" s="23"/>
      <c r="O7" s="23"/>
      <c r="P7" s="23"/>
      <c r="Q7" s="23"/>
    </row>
    <row r="8" spans="1:18" x14ac:dyDescent="0.35">
      <c r="A8" t="s">
        <v>47</v>
      </c>
      <c r="B8" t="s">
        <v>49</v>
      </c>
      <c r="C8" t="s">
        <v>48</v>
      </c>
      <c r="D8" t="s">
        <v>48</v>
      </c>
      <c r="E8" t="s">
        <v>48</v>
      </c>
      <c r="F8" t="s">
        <v>48</v>
      </c>
      <c r="G8" t="s">
        <v>49</v>
      </c>
      <c r="I8" s="21" t="s">
        <v>38</v>
      </c>
      <c r="J8" s="21">
        <f>(J4*$J$14)+(J5*$J$15)+(J6*$J$16)</f>
        <v>327</v>
      </c>
      <c r="K8" s="21">
        <f t="shared" ref="K8:P8" si="2">(K4*$J$14)+(K5*$J$15)+(K6*$J$16)</f>
        <v>310</v>
      </c>
      <c r="L8" s="21">
        <f t="shared" si="2"/>
        <v>305</v>
      </c>
      <c r="M8" s="21">
        <f t="shared" si="2"/>
        <v>226</v>
      </c>
      <c r="N8" s="21">
        <f t="shared" si="2"/>
        <v>324</v>
      </c>
      <c r="O8" s="21">
        <f t="shared" si="2"/>
        <v>327</v>
      </c>
      <c r="P8" s="21">
        <f t="shared" si="2"/>
        <v>376</v>
      </c>
      <c r="Q8" s="21">
        <f>SUM(J8:P8)</f>
        <v>2195</v>
      </c>
    </row>
    <row r="9" spans="1:18" x14ac:dyDescent="0.35">
      <c r="A9" t="s">
        <v>47</v>
      </c>
      <c r="B9" t="s">
        <v>49</v>
      </c>
      <c r="C9" t="s">
        <v>49</v>
      </c>
      <c r="D9" t="s">
        <v>47</v>
      </c>
      <c r="E9" t="s">
        <v>49</v>
      </c>
      <c r="F9" t="s">
        <v>49</v>
      </c>
      <c r="G9" t="s">
        <v>49</v>
      </c>
    </row>
    <row r="10" spans="1:18" x14ac:dyDescent="0.35">
      <c r="A10" t="s">
        <v>47</v>
      </c>
      <c r="B10" t="s">
        <v>47</v>
      </c>
      <c r="C10" t="s">
        <v>48</v>
      </c>
      <c r="D10" t="s">
        <v>47</v>
      </c>
      <c r="E10" t="s">
        <v>48</v>
      </c>
      <c r="F10" t="s">
        <v>48</v>
      </c>
      <c r="G10" t="s">
        <v>48</v>
      </c>
    </row>
    <row r="11" spans="1:18" x14ac:dyDescent="0.35">
      <c r="A11" t="s">
        <v>48</v>
      </c>
      <c r="B11" t="s">
        <v>47</v>
      </c>
      <c r="C11" t="s">
        <v>48</v>
      </c>
      <c r="D11" t="s">
        <v>48</v>
      </c>
      <c r="E11" t="s">
        <v>47</v>
      </c>
      <c r="F11" t="s">
        <v>49</v>
      </c>
      <c r="G11" t="s">
        <v>49</v>
      </c>
    </row>
    <row r="12" spans="1:18" x14ac:dyDescent="0.35">
      <c r="A12" t="s">
        <v>47</v>
      </c>
      <c r="B12" t="s">
        <v>49</v>
      </c>
      <c r="C12" t="s">
        <v>49</v>
      </c>
      <c r="D12" t="s">
        <v>47</v>
      </c>
      <c r="E12" t="s">
        <v>49</v>
      </c>
      <c r="F12" t="s">
        <v>49</v>
      </c>
      <c r="G12" t="s">
        <v>48</v>
      </c>
    </row>
    <row r="13" spans="1:18" x14ac:dyDescent="0.35">
      <c r="A13" t="s">
        <v>47</v>
      </c>
      <c r="B13" t="s">
        <v>48</v>
      </c>
      <c r="C13" t="s">
        <v>47</v>
      </c>
      <c r="D13" t="s">
        <v>48</v>
      </c>
      <c r="E13" t="s">
        <v>49</v>
      </c>
      <c r="F13" t="s">
        <v>48</v>
      </c>
      <c r="G13" t="s">
        <v>49</v>
      </c>
      <c r="I13" s="21" t="s">
        <v>50</v>
      </c>
      <c r="J13" s="25"/>
    </row>
    <row r="14" spans="1:18" x14ac:dyDescent="0.35">
      <c r="A14" t="s">
        <v>48</v>
      </c>
      <c r="B14" t="s">
        <v>49</v>
      </c>
      <c r="C14" t="s">
        <v>49</v>
      </c>
      <c r="D14" t="s">
        <v>47</v>
      </c>
      <c r="E14" t="s">
        <v>48</v>
      </c>
      <c r="F14" t="s">
        <v>49</v>
      </c>
      <c r="G14" t="s">
        <v>49</v>
      </c>
      <c r="I14" s="23" t="s">
        <v>48</v>
      </c>
      <c r="J14" s="25">
        <v>8</v>
      </c>
    </row>
    <row r="15" spans="1:18" x14ac:dyDescent="0.35">
      <c r="A15" t="s">
        <v>49</v>
      </c>
      <c r="B15" t="s">
        <v>48</v>
      </c>
      <c r="C15" t="s">
        <v>48</v>
      </c>
      <c r="D15" t="s">
        <v>48</v>
      </c>
      <c r="E15" t="s">
        <v>49</v>
      </c>
      <c r="F15" t="s">
        <v>47</v>
      </c>
      <c r="G15" t="s">
        <v>48</v>
      </c>
      <c r="I15" s="23" t="s">
        <v>47</v>
      </c>
      <c r="J15" s="23">
        <v>6</v>
      </c>
    </row>
    <row r="16" spans="1:18" x14ac:dyDescent="0.35">
      <c r="A16" t="s">
        <v>47</v>
      </c>
      <c r="B16" t="s">
        <v>47</v>
      </c>
      <c r="C16" t="s">
        <v>48</v>
      </c>
      <c r="D16" t="s">
        <v>48</v>
      </c>
      <c r="E16" t="s">
        <v>48</v>
      </c>
      <c r="F16" t="s">
        <v>48</v>
      </c>
      <c r="G16" t="s">
        <v>49</v>
      </c>
      <c r="I16" s="23" t="s">
        <v>49</v>
      </c>
      <c r="J16" s="23">
        <v>11</v>
      </c>
    </row>
    <row r="17" spans="1:7" x14ac:dyDescent="0.35">
      <c r="A17" t="s">
        <v>47</v>
      </c>
      <c r="B17" t="s">
        <v>49</v>
      </c>
      <c r="C17" t="s">
        <v>48</v>
      </c>
      <c r="D17" t="s">
        <v>48</v>
      </c>
      <c r="E17" t="s">
        <v>47</v>
      </c>
      <c r="F17" t="s">
        <v>48</v>
      </c>
      <c r="G17" t="s">
        <v>49</v>
      </c>
    </row>
    <row r="18" spans="1:7" x14ac:dyDescent="0.35">
      <c r="A18" t="s">
        <v>47</v>
      </c>
      <c r="B18" t="s">
        <v>47</v>
      </c>
      <c r="C18" t="s">
        <v>47</v>
      </c>
      <c r="D18" t="s">
        <v>47</v>
      </c>
      <c r="E18" t="s">
        <v>48</v>
      </c>
      <c r="F18" t="s">
        <v>48</v>
      </c>
      <c r="G18" t="s">
        <v>48</v>
      </c>
    </row>
    <row r="19" spans="1:7" x14ac:dyDescent="0.35">
      <c r="A19" t="s">
        <v>48</v>
      </c>
      <c r="B19" t="s">
        <v>49</v>
      </c>
      <c r="C19" t="s">
        <v>49</v>
      </c>
      <c r="D19" t="s">
        <v>47</v>
      </c>
      <c r="E19" t="s">
        <v>48</v>
      </c>
      <c r="F19" t="s">
        <v>49</v>
      </c>
      <c r="G19" t="s">
        <v>49</v>
      </c>
    </row>
    <row r="20" spans="1:7" x14ac:dyDescent="0.35">
      <c r="A20" t="s">
        <v>48</v>
      </c>
      <c r="B20" t="s">
        <v>47</v>
      </c>
      <c r="C20" t="s">
        <v>49</v>
      </c>
      <c r="D20" t="s">
        <v>48</v>
      </c>
      <c r="E20" t="s">
        <v>49</v>
      </c>
      <c r="F20" t="s">
        <v>49</v>
      </c>
      <c r="G20" t="s">
        <v>48</v>
      </c>
    </row>
    <row r="21" spans="1:7" x14ac:dyDescent="0.35">
      <c r="A21" t="s">
        <v>49</v>
      </c>
      <c r="B21" t="s">
        <v>49</v>
      </c>
      <c r="C21" t="s">
        <v>47</v>
      </c>
      <c r="D21" t="s">
        <v>48</v>
      </c>
      <c r="E21" t="s">
        <v>49</v>
      </c>
      <c r="F21" t="s">
        <v>49</v>
      </c>
      <c r="G21" t="s">
        <v>49</v>
      </c>
    </row>
    <row r="22" spans="1:7" x14ac:dyDescent="0.35">
      <c r="A22" t="s">
        <v>49</v>
      </c>
      <c r="B22" t="s">
        <v>48</v>
      </c>
      <c r="C22" t="s">
        <v>48</v>
      </c>
      <c r="D22" t="s">
        <v>48</v>
      </c>
      <c r="E22" t="s">
        <v>49</v>
      </c>
      <c r="F22" t="s">
        <v>48</v>
      </c>
      <c r="G22" t="s">
        <v>48</v>
      </c>
    </row>
    <row r="23" spans="1:7" x14ac:dyDescent="0.35">
      <c r="A23" t="s">
        <v>48</v>
      </c>
      <c r="B23" t="s">
        <v>49</v>
      </c>
      <c r="C23" t="s">
        <v>48</v>
      </c>
      <c r="D23" t="s">
        <v>47</v>
      </c>
      <c r="E23" t="s">
        <v>48</v>
      </c>
      <c r="F23" t="s">
        <v>49</v>
      </c>
      <c r="G23" t="s">
        <v>49</v>
      </c>
    </row>
    <row r="24" spans="1:7" x14ac:dyDescent="0.35">
      <c r="A24" t="s">
        <v>49</v>
      </c>
      <c r="B24" t="s">
        <v>48</v>
      </c>
      <c r="C24" t="s">
        <v>49</v>
      </c>
      <c r="D24" t="s">
        <v>47</v>
      </c>
      <c r="E24" t="s">
        <v>49</v>
      </c>
      <c r="F24" t="s">
        <v>47</v>
      </c>
      <c r="G24" t="s">
        <v>48</v>
      </c>
    </row>
    <row r="25" spans="1:7" x14ac:dyDescent="0.35">
      <c r="A25" t="s">
        <v>49</v>
      </c>
      <c r="B25" t="s">
        <v>48</v>
      </c>
      <c r="C25" t="s">
        <v>47</v>
      </c>
      <c r="D25" t="s">
        <v>47</v>
      </c>
      <c r="E25" t="s">
        <v>47</v>
      </c>
      <c r="F25" t="s">
        <v>49</v>
      </c>
      <c r="G25" t="s">
        <v>48</v>
      </c>
    </row>
    <row r="26" spans="1:7" x14ac:dyDescent="0.35">
      <c r="A26" t="s">
        <v>49</v>
      </c>
      <c r="B26" t="s">
        <v>48</v>
      </c>
      <c r="C26" t="s">
        <v>47</v>
      </c>
      <c r="D26" t="s">
        <v>47</v>
      </c>
      <c r="E26" t="s">
        <v>49</v>
      </c>
      <c r="F26" t="s">
        <v>49</v>
      </c>
      <c r="G26" t="s">
        <v>49</v>
      </c>
    </row>
    <row r="27" spans="1:7" x14ac:dyDescent="0.35">
      <c r="A27" t="s">
        <v>48</v>
      </c>
      <c r="B27" t="s">
        <v>48</v>
      </c>
      <c r="C27" t="s">
        <v>49</v>
      </c>
      <c r="D27" t="s">
        <v>47</v>
      </c>
      <c r="E27" t="s">
        <v>49</v>
      </c>
      <c r="F27" t="s">
        <v>48</v>
      </c>
      <c r="G27" t="s">
        <v>47</v>
      </c>
    </row>
    <row r="28" spans="1:7" x14ac:dyDescent="0.35">
      <c r="A28" t="s">
        <v>49</v>
      </c>
      <c r="B28" t="s">
        <v>47</v>
      </c>
      <c r="C28" t="s">
        <v>47</v>
      </c>
      <c r="D28" t="s">
        <v>48</v>
      </c>
      <c r="E28" t="s">
        <v>48</v>
      </c>
      <c r="F28" t="s">
        <v>47</v>
      </c>
      <c r="G28" t="s">
        <v>49</v>
      </c>
    </row>
    <row r="29" spans="1:7" x14ac:dyDescent="0.35">
      <c r="A29" t="s">
        <v>47</v>
      </c>
      <c r="B29" t="s">
        <v>49</v>
      </c>
      <c r="C29" t="s">
        <v>49</v>
      </c>
      <c r="D29" t="s">
        <v>48</v>
      </c>
      <c r="E29" t="s">
        <v>47</v>
      </c>
      <c r="F29" t="s">
        <v>48</v>
      </c>
      <c r="G29" t="s">
        <v>48</v>
      </c>
    </row>
    <row r="30" spans="1:7" x14ac:dyDescent="0.35">
      <c r="A30" t="s">
        <v>48</v>
      </c>
      <c r="B30" t="s">
        <v>47</v>
      </c>
      <c r="C30" t="s">
        <v>47</v>
      </c>
      <c r="D30" t="s">
        <v>47</v>
      </c>
      <c r="E30" t="s">
        <v>48</v>
      </c>
      <c r="F30" t="s">
        <v>48</v>
      </c>
      <c r="G30" t="s">
        <v>49</v>
      </c>
    </row>
    <row r="31" spans="1:7" x14ac:dyDescent="0.35">
      <c r="A31" t="s">
        <v>48</v>
      </c>
      <c r="B31" t="s">
        <v>49</v>
      </c>
      <c r="C31" t="s">
        <v>49</v>
      </c>
      <c r="D31" t="s">
        <v>48</v>
      </c>
      <c r="E31" t="s">
        <v>49</v>
      </c>
      <c r="F31" t="s">
        <v>49</v>
      </c>
      <c r="G31" t="s">
        <v>49</v>
      </c>
    </row>
    <row r="32" spans="1:7" x14ac:dyDescent="0.35">
      <c r="A32" t="s">
        <v>48</v>
      </c>
      <c r="B32" t="s">
        <v>48</v>
      </c>
      <c r="C32" t="s">
        <v>48</v>
      </c>
      <c r="D32" t="s">
        <v>47</v>
      </c>
      <c r="E32" t="s">
        <v>47</v>
      </c>
      <c r="F32" t="s">
        <v>48</v>
      </c>
      <c r="G32" t="s">
        <v>48</v>
      </c>
    </row>
    <row r="33" spans="1:7" x14ac:dyDescent="0.35">
      <c r="A33" t="s">
        <v>49</v>
      </c>
      <c r="B33" t="s">
        <v>49</v>
      </c>
      <c r="C33" t="s">
        <v>49</v>
      </c>
      <c r="D33" t="s">
        <v>47</v>
      </c>
      <c r="E33" t="s">
        <v>47</v>
      </c>
      <c r="F33" t="s">
        <v>47</v>
      </c>
      <c r="G33" t="s">
        <v>49</v>
      </c>
    </row>
    <row r="34" spans="1:7" x14ac:dyDescent="0.35">
      <c r="A34" t="s">
        <v>49</v>
      </c>
      <c r="B34" t="s">
        <v>49</v>
      </c>
      <c r="C34" t="s">
        <v>48</v>
      </c>
      <c r="D34" t="s">
        <v>47</v>
      </c>
      <c r="E34" t="s">
        <v>48</v>
      </c>
      <c r="F34" t="s">
        <v>49</v>
      </c>
      <c r="G34" t="s">
        <v>48</v>
      </c>
    </row>
    <row r="35" spans="1:7" x14ac:dyDescent="0.35">
      <c r="A35" t="s">
        <v>47</v>
      </c>
      <c r="B35" t="s">
        <v>48</v>
      </c>
      <c r="C35" t="s">
        <v>48</v>
      </c>
      <c r="D35" t="s">
        <v>47</v>
      </c>
      <c r="E35" t="s">
        <v>49</v>
      </c>
      <c r="F35" t="s">
        <v>47</v>
      </c>
      <c r="G35" t="s">
        <v>49</v>
      </c>
    </row>
    <row r="36" spans="1:7" x14ac:dyDescent="0.35">
      <c r="A36" t="s">
        <v>47</v>
      </c>
      <c r="B36" t="s">
        <v>49</v>
      </c>
      <c r="C36" t="s">
        <v>48</v>
      </c>
      <c r="E36" t="s">
        <v>48</v>
      </c>
      <c r="F36" t="s">
        <v>49</v>
      </c>
      <c r="G36" t="s">
        <v>48</v>
      </c>
    </row>
    <row r="37" spans="1:7" x14ac:dyDescent="0.35">
      <c r="A37" t="s">
        <v>49</v>
      </c>
      <c r="B37" t="s">
        <v>49</v>
      </c>
      <c r="C37" t="s">
        <v>48</v>
      </c>
      <c r="E37" t="s">
        <v>49</v>
      </c>
      <c r="F37" t="s">
        <v>47</v>
      </c>
      <c r="G37" t="s">
        <v>48</v>
      </c>
    </row>
    <row r="38" spans="1:7" x14ac:dyDescent="0.35">
      <c r="A38" t="s">
        <v>47</v>
      </c>
      <c r="E38" t="s">
        <v>47</v>
      </c>
      <c r="F38" t="s">
        <v>49</v>
      </c>
      <c r="G38" t="s">
        <v>49</v>
      </c>
    </row>
    <row r="39" spans="1:7" x14ac:dyDescent="0.35">
      <c r="A39" t="s">
        <v>49</v>
      </c>
      <c r="E39" t="s">
        <v>48</v>
      </c>
      <c r="G39" t="s">
        <v>48</v>
      </c>
    </row>
    <row r="40" spans="1:7" x14ac:dyDescent="0.35">
      <c r="A40" t="s">
        <v>47</v>
      </c>
      <c r="G40" t="s">
        <v>48</v>
      </c>
    </row>
    <row r="41" spans="1:7" x14ac:dyDescent="0.35">
      <c r="A41" t="s">
        <v>49</v>
      </c>
      <c r="G41" t="s">
        <v>49</v>
      </c>
    </row>
    <row r="42" spans="1:7" x14ac:dyDescent="0.35">
      <c r="A42" t="s">
        <v>48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topLeftCell="A13" zoomScaleNormal="100" workbookViewId="0">
      <selection activeCell="K22" sqref="K22"/>
    </sheetView>
  </sheetViews>
  <sheetFormatPr defaultRowHeight="14.5" x14ac:dyDescent="0.35"/>
  <cols>
    <col min="1" max="1" width="26" customWidth="1"/>
    <col min="2" max="2" width="16.36328125" customWidth="1"/>
    <col min="3" max="3" width="15" customWidth="1"/>
    <col min="4" max="4" width="12.6328125" customWidth="1"/>
    <col min="5" max="5" width="14.1796875" customWidth="1"/>
    <col min="6" max="6" width="14.54296875" customWidth="1"/>
    <col min="7" max="7" width="11.7265625" customWidth="1"/>
    <col min="8" max="8" width="12.1796875" customWidth="1"/>
  </cols>
  <sheetData>
    <row r="1" spans="1:7" ht="18.5" x14ac:dyDescent="0.45">
      <c r="A1" s="15" t="s">
        <v>1</v>
      </c>
      <c r="B1" s="1"/>
      <c r="C1" s="1"/>
      <c r="D1" s="1"/>
      <c r="E1" s="1"/>
      <c r="F1" s="2"/>
      <c r="G1" s="2"/>
    </row>
    <row r="2" spans="1:7" x14ac:dyDescent="0.35">
      <c r="A2" s="1" t="s">
        <v>10</v>
      </c>
      <c r="B2" s="1">
        <v>160</v>
      </c>
      <c r="C2" s="1"/>
      <c r="D2" s="1"/>
      <c r="E2" s="1"/>
      <c r="F2" s="2"/>
      <c r="G2" s="2"/>
    </row>
    <row r="3" spans="1:7" x14ac:dyDescent="0.35">
      <c r="A3" s="1" t="s">
        <v>24</v>
      </c>
      <c r="B3" s="17">
        <v>16</v>
      </c>
      <c r="C3" s="1"/>
      <c r="D3" s="1"/>
      <c r="E3" s="1"/>
      <c r="F3" s="2"/>
      <c r="G3" s="2"/>
    </row>
    <row r="4" spans="1:7" x14ac:dyDescent="0.35">
      <c r="A4" s="1" t="s">
        <v>33</v>
      </c>
      <c r="B4" s="17">
        <v>18</v>
      </c>
      <c r="C4" s="1"/>
      <c r="D4" s="1"/>
      <c r="E4" s="1"/>
      <c r="F4" s="2"/>
      <c r="G4" s="2"/>
    </row>
    <row r="5" spans="1:7" x14ac:dyDescent="0.35">
      <c r="A5" s="1" t="s">
        <v>29</v>
      </c>
      <c r="B5" s="1">
        <v>1.5</v>
      </c>
      <c r="C5" s="1" t="s">
        <v>14</v>
      </c>
      <c r="D5" s="1"/>
      <c r="E5" s="1"/>
      <c r="F5" s="2"/>
      <c r="G5" s="2"/>
    </row>
    <row r="6" spans="1:7" x14ac:dyDescent="0.35">
      <c r="A6" s="1" t="s">
        <v>12</v>
      </c>
      <c r="B6" s="1">
        <v>1.5</v>
      </c>
      <c r="C6" s="1"/>
      <c r="D6" s="1"/>
      <c r="E6" s="1"/>
      <c r="F6" s="2"/>
      <c r="G6" s="2"/>
    </row>
    <row r="7" spans="1:7" ht="18.5" x14ac:dyDescent="0.45">
      <c r="A7" s="1"/>
      <c r="B7" s="30" t="s">
        <v>28</v>
      </c>
      <c r="C7" s="30"/>
      <c r="D7" s="30"/>
      <c r="E7" s="30"/>
      <c r="F7" s="30"/>
      <c r="G7" s="30"/>
    </row>
    <row r="8" spans="1:7" ht="28.5" customHeight="1" x14ac:dyDescent="0.35">
      <c r="A8" s="1"/>
      <c r="B8" s="3" t="s">
        <v>11</v>
      </c>
      <c r="C8" s="3" t="s">
        <v>8</v>
      </c>
      <c r="D8" s="3" t="s">
        <v>13</v>
      </c>
      <c r="E8" s="3" t="s">
        <v>51</v>
      </c>
      <c r="F8" s="4" t="s">
        <v>9</v>
      </c>
      <c r="G8" s="3" t="s">
        <v>23</v>
      </c>
    </row>
    <row r="9" spans="1:7" x14ac:dyDescent="0.35">
      <c r="A9" s="1" t="s">
        <v>35</v>
      </c>
      <c r="B9" s="5"/>
      <c r="C9" s="5"/>
      <c r="D9" s="5"/>
      <c r="E9" s="5"/>
      <c r="F9" s="1"/>
      <c r="G9" s="5"/>
    </row>
    <row r="10" spans="1:7" x14ac:dyDescent="0.35">
      <c r="A10" s="2" t="s">
        <v>2</v>
      </c>
      <c r="B10" s="2">
        <v>164</v>
      </c>
      <c r="C10" s="2">
        <v>260</v>
      </c>
      <c r="D10" s="6">
        <f t="shared" ref="D10:D15" si="0">B10*$B$3</f>
        <v>2624</v>
      </c>
      <c r="E10" s="6">
        <f t="shared" ref="E10:E15" si="1">IF((B10&gt;$B$2),(B10-$B$2)*(($B$3*$B$5)-$B$3),0)</f>
        <v>32</v>
      </c>
      <c r="F10" s="6">
        <f t="shared" ref="F10:F15" si="2">IF(((C10-(B10*$B$6))*5)&gt;0,((C10-(B10*$B$6))*5),0)</f>
        <v>70</v>
      </c>
      <c r="G10" s="6">
        <f t="shared" ref="G10:G15" si="3">D10+E10+F10</f>
        <v>2726</v>
      </c>
    </row>
    <row r="11" spans="1:7" x14ac:dyDescent="0.35">
      <c r="A11" s="2" t="s">
        <v>3</v>
      </c>
      <c r="B11" s="2">
        <v>160</v>
      </c>
      <c r="C11" s="2">
        <v>250</v>
      </c>
      <c r="D11" s="6">
        <f t="shared" si="0"/>
        <v>2560</v>
      </c>
      <c r="E11" s="6">
        <f t="shared" si="1"/>
        <v>0</v>
      </c>
      <c r="F11" s="6">
        <f t="shared" si="2"/>
        <v>50</v>
      </c>
      <c r="G11" s="6">
        <f t="shared" si="3"/>
        <v>2610</v>
      </c>
    </row>
    <row r="12" spans="1:7" x14ac:dyDescent="0.35">
      <c r="A12" s="2" t="s">
        <v>4</v>
      </c>
      <c r="B12" s="2">
        <v>168</v>
      </c>
      <c r="C12" s="2">
        <v>252</v>
      </c>
      <c r="D12" s="6">
        <f t="shared" si="0"/>
        <v>2688</v>
      </c>
      <c r="E12" s="6">
        <f t="shared" si="1"/>
        <v>64</v>
      </c>
      <c r="F12" s="6">
        <f t="shared" si="2"/>
        <v>0</v>
      </c>
      <c r="G12" s="6">
        <f t="shared" si="3"/>
        <v>2752</v>
      </c>
    </row>
    <row r="13" spans="1:7" x14ac:dyDescent="0.35">
      <c r="A13" s="2" t="s">
        <v>5</v>
      </c>
      <c r="B13" s="2">
        <v>160</v>
      </c>
      <c r="C13" s="2">
        <v>250</v>
      </c>
      <c r="D13" s="6">
        <f t="shared" si="0"/>
        <v>2560</v>
      </c>
      <c r="E13" s="6">
        <f t="shared" si="1"/>
        <v>0</v>
      </c>
      <c r="F13" s="6">
        <f t="shared" si="2"/>
        <v>50</v>
      </c>
      <c r="G13" s="6">
        <f t="shared" si="3"/>
        <v>2610</v>
      </c>
    </row>
    <row r="14" spans="1:7" x14ac:dyDescent="0.35">
      <c r="A14" s="2" t="s">
        <v>6</v>
      </c>
      <c r="B14" s="2">
        <v>170</v>
      </c>
      <c r="C14" s="2">
        <v>268</v>
      </c>
      <c r="D14" s="6">
        <f t="shared" si="0"/>
        <v>2720</v>
      </c>
      <c r="E14" s="6">
        <f t="shared" si="1"/>
        <v>80</v>
      </c>
      <c r="F14" s="6">
        <f t="shared" si="2"/>
        <v>65</v>
      </c>
      <c r="G14" s="6">
        <f t="shared" si="3"/>
        <v>2865</v>
      </c>
    </row>
    <row r="15" spans="1:7" x14ac:dyDescent="0.35">
      <c r="A15" s="2" t="s">
        <v>7</v>
      </c>
      <c r="B15" s="2">
        <v>170</v>
      </c>
      <c r="C15" s="2">
        <v>270</v>
      </c>
      <c r="D15" s="6">
        <f t="shared" si="0"/>
        <v>2720</v>
      </c>
      <c r="E15" s="6">
        <f t="shared" si="1"/>
        <v>80</v>
      </c>
      <c r="F15" s="6">
        <f t="shared" si="2"/>
        <v>75</v>
      </c>
      <c r="G15" s="6">
        <f t="shared" si="3"/>
        <v>2875</v>
      </c>
    </row>
    <row r="16" spans="1:7" ht="15" thickBot="1" x14ac:dyDescent="0.4">
      <c r="A16" s="2"/>
      <c r="B16" s="14">
        <f t="shared" ref="B16:G16" si="4">SUM(B10:B15)</f>
        <v>992</v>
      </c>
      <c r="C16" s="14">
        <f t="shared" si="4"/>
        <v>1550</v>
      </c>
      <c r="D16" s="7">
        <f t="shared" si="4"/>
        <v>15872</v>
      </c>
      <c r="E16" s="7">
        <f t="shared" si="4"/>
        <v>256</v>
      </c>
      <c r="F16" s="7">
        <f t="shared" si="4"/>
        <v>310</v>
      </c>
      <c r="G16" s="7">
        <f t="shared" si="4"/>
        <v>16438</v>
      </c>
    </row>
    <row r="17" spans="1:8" ht="15" thickTop="1" x14ac:dyDescent="0.35">
      <c r="A17" s="1" t="s">
        <v>34</v>
      </c>
      <c r="B17" s="2"/>
      <c r="C17" s="2"/>
      <c r="D17" s="2"/>
      <c r="E17" s="2"/>
      <c r="F17" s="2"/>
      <c r="G17" s="8"/>
    </row>
    <row r="18" spans="1:8" x14ac:dyDescent="0.35">
      <c r="A18" s="2" t="s">
        <v>32</v>
      </c>
      <c r="B18" s="2">
        <v>160</v>
      </c>
      <c r="C18" s="2">
        <v>0</v>
      </c>
      <c r="D18" s="6">
        <f>B18*B4</f>
        <v>2880</v>
      </c>
      <c r="E18" s="6">
        <f>IF((B18&gt;$B$2),(B18-$B$2)*$B$3*$B$5,0)</f>
        <v>0</v>
      </c>
      <c r="F18" s="6">
        <f>IF(((C16-(B16*$B$6))*2)&gt;0,((C16-(B16*$B$6))*2),0)</f>
        <v>124</v>
      </c>
      <c r="G18" s="6">
        <f>D18+E18+F18</f>
        <v>3004</v>
      </c>
    </row>
    <row r="19" spans="1:8" ht="15" thickBot="1" x14ac:dyDescent="0.4">
      <c r="A19" s="2"/>
      <c r="B19" s="14">
        <f t="shared" ref="B19:G19" si="5">B18+B16</f>
        <v>1152</v>
      </c>
      <c r="C19" s="14">
        <f t="shared" si="5"/>
        <v>1550</v>
      </c>
      <c r="D19" s="7">
        <f t="shared" si="5"/>
        <v>18752</v>
      </c>
      <c r="E19" s="7">
        <f t="shared" si="5"/>
        <v>256</v>
      </c>
      <c r="F19" s="7">
        <f t="shared" si="5"/>
        <v>434</v>
      </c>
      <c r="G19" s="7">
        <f t="shared" si="5"/>
        <v>19442</v>
      </c>
    </row>
    <row r="20" spans="1:8" ht="15" thickTop="1" x14ac:dyDescent="0.35">
      <c r="A20" s="2"/>
      <c r="B20" s="19"/>
      <c r="C20" s="19"/>
      <c r="D20" s="20"/>
      <c r="E20" s="20"/>
      <c r="F20" s="20"/>
      <c r="G20" s="20">
        <f>SUM(D19:F19)-G19</f>
        <v>0</v>
      </c>
    </row>
    <row r="22" spans="1:8" x14ac:dyDescent="0.35">
      <c r="A22" s="9" t="s">
        <v>15</v>
      </c>
      <c r="B22" s="10"/>
      <c r="C22" s="10"/>
      <c r="D22" s="10"/>
      <c r="E22" s="10"/>
      <c r="F22" s="10"/>
      <c r="G22" s="10"/>
      <c r="H22" s="10"/>
    </row>
    <row r="23" spans="1:8" x14ac:dyDescent="0.35">
      <c r="A23" s="9" t="s">
        <v>16</v>
      </c>
      <c r="B23" s="10"/>
      <c r="C23" s="10"/>
      <c r="D23" s="10"/>
      <c r="E23" s="10"/>
      <c r="F23" s="10"/>
      <c r="G23" s="10"/>
      <c r="H23" s="10"/>
    </row>
    <row r="24" spans="1:8" ht="15.5" x14ac:dyDescent="0.35">
      <c r="A24" s="9" t="s">
        <v>17</v>
      </c>
      <c r="B24" s="18" t="s">
        <v>0</v>
      </c>
      <c r="C24" s="10"/>
      <c r="D24" s="10"/>
      <c r="E24" s="10"/>
      <c r="F24" s="10"/>
      <c r="G24" s="10"/>
      <c r="H24" s="10"/>
    </row>
    <row r="25" spans="1:8" x14ac:dyDescent="0.35">
      <c r="A25" s="10"/>
      <c r="B25" s="10"/>
      <c r="C25" s="10"/>
      <c r="D25" s="10"/>
      <c r="E25" s="10"/>
      <c r="F25" s="11" t="s">
        <v>21</v>
      </c>
      <c r="G25" s="11" t="s">
        <v>22</v>
      </c>
      <c r="H25" s="10"/>
    </row>
    <row r="26" spans="1:8" x14ac:dyDescent="0.35">
      <c r="A26" s="9" t="s">
        <v>18</v>
      </c>
      <c r="B26" s="9" t="s">
        <v>19</v>
      </c>
      <c r="C26" s="9" t="s">
        <v>30</v>
      </c>
      <c r="D26" s="9"/>
      <c r="E26" s="9"/>
      <c r="F26" s="11" t="s">
        <v>31</v>
      </c>
      <c r="G26" s="11" t="s">
        <v>31</v>
      </c>
      <c r="H26" s="10"/>
    </row>
    <row r="27" spans="1:8" x14ac:dyDescent="0.35">
      <c r="A27" s="16">
        <v>44561</v>
      </c>
      <c r="B27" s="10">
        <v>3200</v>
      </c>
      <c r="C27" s="26" t="s">
        <v>25</v>
      </c>
      <c r="D27" s="26"/>
      <c r="E27" s="10"/>
      <c r="F27" s="12">
        <f>D16</f>
        <v>15872</v>
      </c>
      <c r="G27" s="12"/>
      <c r="H27" s="10"/>
    </row>
    <row r="28" spans="1:8" x14ac:dyDescent="0.35">
      <c r="A28" s="16">
        <v>44561</v>
      </c>
      <c r="B28" s="10">
        <v>3800</v>
      </c>
      <c r="C28" s="26" t="s">
        <v>27</v>
      </c>
      <c r="D28" s="26"/>
      <c r="E28" s="10"/>
      <c r="F28" s="12">
        <f>E19</f>
        <v>256</v>
      </c>
      <c r="G28" s="12"/>
      <c r="H28" s="10"/>
    </row>
    <row r="29" spans="1:8" x14ac:dyDescent="0.35">
      <c r="A29" s="16">
        <v>44561</v>
      </c>
      <c r="B29" s="10">
        <v>3800</v>
      </c>
      <c r="C29" s="26" t="s">
        <v>36</v>
      </c>
      <c r="D29" s="26"/>
      <c r="E29" s="10"/>
      <c r="F29" s="12">
        <f>D18</f>
        <v>2880</v>
      </c>
      <c r="G29" s="12"/>
      <c r="H29" s="10"/>
    </row>
    <row r="30" spans="1:8" x14ac:dyDescent="0.35">
      <c r="A30" s="16">
        <v>44561</v>
      </c>
      <c r="B30" s="10">
        <v>3800</v>
      </c>
      <c r="C30" s="26" t="s">
        <v>26</v>
      </c>
      <c r="D30" s="26"/>
      <c r="E30" s="10"/>
      <c r="F30" s="12">
        <f>F19</f>
        <v>434</v>
      </c>
      <c r="G30" s="12"/>
      <c r="H30" s="10"/>
    </row>
    <row r="31" spans="1:8" x14ac:dyDescent="0.35">
      <c r="A31" s="16">
        <v>44561</v>
      </c>
      <c r="B31" s="10">
        <v>5600</v>
      </c>
      <c r="C31" s="26" t="s">
        <v>20</v>
      </c>
      <c r="D31" s="26"/>
      <c r="E31" s="10"/>
      <c r="F31" s="12"/>
      <c r="G31" s="12">
        <f>G19</f>
        <v>19442</v>
      </c>
      <c r="H31" s="10"/>
    </row>
    <row r="32" spans="1:8" x14ac:dyDescent="0.35">
      <c r="A32" s="10"/>
      <c r="B32" s="10"/>
      <c r="C32" s="10"/>
      <c r="D32" s="10"/>
      <c r="E32" s="10"/>
      <c r="F32" s="12"/>
      <c r="G32" s="12"/>
      <c r="H32" s="10"/>
    </row>
    <row r="33" spans="1:8" ht="15" thickBot="1" x14ac:dyDescent="0.4">
      <c r="A33" s="10"/>
      <c r="B33" s="10"/>
      <c r="C33" s="10"/>
      <c r="D33" s="10"/>
      <c r="E33" s="10"/>
      <c r="F33" s="13">
        <f>SUM(F27:F31)</f>
        <v>19442</v>
      </c>
      <c r="G33" s="13">
        <f>SUM(G27:G31)</f>
        <v>19442</v>
      </c>
      <c r="H33" s="10"/>
    </row>
    <row r="34" spans="1:8" ht="15" thickTop="1" x14ac:dyDescent="0.35">
      <c r="A34" s="10"/>
      <c r="B34" s="10"/>
      <c r="C34" s="10"/>
      <c r="D34" s="10"/>
      <c r="E34" s="10"/>
      <c r="F34" s="10"/>
      <c r="G34" s="10"/>
      <c r="H34" s="10"/>
    </row>
  </sheetData>
  <mergeCells count="1">
    <mergeCell ref="B7:G7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&amp;L&amp;D&amp;C&amp;A&amp;R&amp;F</oddFooter>
  </headerFooter>
  <ignoredErrors>
    <ignoredError sqref="F2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3.3 Piecework payroll</vt:lpstr>
      <vt:lpstr>3.9 Staff payroll Dec</vt:lpstr>
      <vt:lpstr>'3.9 Staff payroll Dec'!Print_Area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Sheriden Amos</dc:creator>
  <cp:lastModifiedBy>Sheriden Amos</cp:lastModifiedBy>
  <cp:lastPrinted>2021-04-19T12:44:16Z</cp:lastPrinted>
  <dcterms:created xsi:type="dcterms:W3CDTF">2021-03-01T14:26:41Z</dcterms:created>
  <dcterms:modified xsi:type="dcterms:W3CDTF">2021-11-19T17:10:34Z</dcterms:modified>
</cp:coreProperties>
</file>